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25" windowHeight="6285" tabRatio="826" activeTab="4"/>
  </bookViews>
  <sheets>
    <sheet name="Truong" sheetId="1" r:id="rId1"/>
    <sheet name="LopHoc_TH" sheetId="2" r:id="rId2"/>
    <sheet name="HocSinh_TH" sheetId="3" r:id="rId3"/>
    <sheet name="HocSinh_TH_DT" sheetId="4" r:id="rId4"/>
    <sheet name="NhanSu_TH" sheetId="5" r:id="rId5"/>
    <sheet name="CoSoVC_TH" sheetId="6" r:id="rId6"/>
    <sheet name="DanhGiaHS_TH" sheetId="7" r:id="rId7"/>
  </sheets>
  <definedNames>
    <definedName name="BIEU_G.CBQL">'NhanSu_TH'!$B$48:$L$86</definedName>
    <definedName name="BIEU_G.CTDD">'NhanSu_TH'!$B$47:$L$47</definedName>
    <definedName name="BIEU_G.DANG">'NhanSu_TH'!$B$6:$L$9</definedName>
    <definedName name="BIEU_INFO">'Truong'!$X$3:$Z$35</definedName>
    <definedName name="BIEU02_TH_G.CN">'CoSoVC_TH'!$B$13:$H$13</definedName>
    <definedName name="BIEU02_TH_G.DTP">'CoSoVC_TH'!$B$16:$H$27</definedName>
    <definedName name="BIEU02_TH_G.GV">'NhanSu_TH'!$B$10:$L$46</definedName>
    <definedName name="BIEU02_TH_G.HLM">'DanhGiaHS_TH'!$B$5:$H$97</definedName>
    <definedName name="BIEU02_TH_G.HS">'HocSinh_TH'!$B$5:$H$64</definedName>
    <definedName name="BIEU02_TH_G.HSDT">'HocSinh_TH_DT'!$B$5:$N$61</definedName>
    <definedName name="BIEU02_TH_G.KPH">'CoSoVC_TH'!$B$5:$H$9</definedName>
    <definedName name="BIEU02_TH_G.LOP">'LopHoc_TH'!$B$4:$H$11</definedName>
    <definedName name="CBQL_DUOCDTQL1">'NhanSu_TH'!$E$52:$J$57</definedName>
    <definedName name="CBQL_DUOCDTQL2">'NhanSu_TH'!$K$52:$L$57</definedName>
    <definedName name="CSVC">'CoSoVC_TH'!$F$16:$H$17</definedName>
    <definedName name="CSVC_CHONGOI">'CoSoVC_TH'!$C$13:$H$13</definedName>
    <definedName name="CSVC_DIENTICH_PHONG">'CoSoVC_TH'!$F$19:$H$27</definedName>
    <definedName name="CSVC_LOAIPHONG_PHONGHOC">'CoSoVC_TH'!$C$6:$H$9</definedName>
    <definedName name="DANHGIA_HOCSINH">'DanhGiaHS_TH'!$D$7:$H$97</definedName>
    <definedName name="diachi">'Truong'!$E$14:$M$14</definedName>
    <definedName name="dienthoai">'Truong'!$N$12:$R$12</definedName>
    <definedName name="DM_chuan">'Truong'!$Y$14:$Y$16</definedName>
    <definedName name="DM_Nam">'Truong'!$Y$26:$Y$33</definedName>
    <definedName name="email">'Truong'!$N$14:$R$14</definedName>
    <definedName name="fax">'Truong'!$N$13:$R$13</definedName>
    <definedName name="GIAOVIEN_CTDD1">'NhanSu_TH'!$E$47:$J$47</definedName>
    <definedName name="GIAOVIEN_CTDD2">'NhanSu_TH'!$K$47:$L$47</definedName>
    <definedName name="GIAOVIEN_MONHOC_TH1">'NhanSu_TH'!$E$17:$J$27</definedName>
    <definedName name="GIAOVIEN_MONHOC_TH2">'NhanSu_TH'!$K$17:$L$27</definedName>
    <definedName name="hieutruong">'Truong'!$N$11:$R$11</definedName>
    <definedName name="HIEUTRUONG_TDDT1">'NhanSu_TH'!$E$59:$J$67</definedName>
    <definedName name="HIEUTRUONG_TDDT2">'NhanSu_TH'!$K$59:$L$67</definedName>
    <definedName name="HS_BOHOC_TH">'HocSinh_TH'!$D$21:$H$26</definedName>
    <definedName name="HS_BOHOC_TH_KHAC">#REF!</definedName>
    <definedName name="HS_CAPHOC">'HocSinh_TH'!$D$5:$H$19</definedName>
    <definedName name="HS_CAPHOC_KHAC">#REF!</definedName>
    <definedName name="HS_DANTOC_TH">'HocSinh_TH_DT'!$E$6:$N$61</definedName>
    <definedName name="HS_DOTUOI_TH1">'HocSinh_TH'!$D$34:$H$40</definedName>
    <definedName name="HS_DOTUOI_TH1_KHAC">#REF!</definedName>
    <definedName name="HS_DOTUOI_TH2">'HocSinh_TH'!$D$42:$H$48</definedName>
    <definedName name="HS_DOTUOI_TH2_KHAC">#REF!</definedName>
    <definedName name="HS_DOTUOI_TH3">'HocSinh_TH'!$D$50:$H$56</definedName>
    <definedName name="HS_DOTUOI_TH3_KHAC">#REF!</definedName>
    <definedName name="HS_MONHOC_TH">'HocSinh_TH'!$D$28:$H$32</definedName>
    <definedName name="HS_MONHOC_TH_KHAC">#REF!</definedName>
    <definedName name="HS_THEOVUNG_TH">'HocSinh_TH'!$D$61:$H$64</definedName>
    <definedName name="HS_THEOVUNG_TH_KHAC">#REF!</definedName>
    <definedName name="LH_MONHOC_TH">'LopHoc_TH'!$D$5:$H$11</definedName>
    <definedName name="LH_MONHOC_TH_KHAC">#REF!</definedName>
    <definedName name="loai_datchuan">'Truong'!$E$15:$G$15</definedName>
    <definedName name="LOPHOC">'LopHoc_TH'!$D$4:$H$4</definedName>
    <definedName name="LOPHOC_KHAC">#REF!</definedName>
    <definedName name="ma_nam">'Truong'!$N$7:$Q$7</definedName>
    <definedName name="ma_tructhuoc">'Truong'!$E$16:$M$16</definedName>
    <definedName name="ma_truong">'Truong'!$F$7:$I$7</definedName>
    <definedName name="NHANSU_DANG1">'NhanSu_TH'!$E$7:$J$9</definedName>
    <definedName name="NHANSU_DANG2">'NhanSu_TH'!$K$7:$L$9</definedName>
    <definedName name="NHANSU_DOTUOI_TH1">'NhanSu_TH'!$E$39:$J$46</definedName>
    <definedName name="NHANSU_DOTUOI_TH2">'NhanSu_TH'!$K$39:$L$46</definedName>
    <definedName name="NHANSU_TDDT_TH1">'NhanSu_TH'!$E$29:$J$37</definedName>
    <definedName name="NHANSU_TDDT_TH2">'NhanSu_TH'!$K$29:$L$37</definedName>
    <definedName name="NHANSU_TONGSO_CBQL1">'NhanSu_TH'!$E$50:$J$51</definedName>
    <definedName name="NHANSU_TONGSO_CBQL2">'NhanSu_TH'!$K$50:$L$51</definedName>
    <definedName name="NHANSU_TONGSO_TH1">'NhanSu_TH'!$E$12:$J$15</definedName>
    <definedName name="NHANSU_TONGSO_TH2">'NhanSu_TH'!$K$12:$L$15</definedName>
    <definedName name="NHANVIEN_LOAINV1">'NhanSu_TH'!$E$80:$J$86</definedName>
    <definedName name="NHANVIEN_LOAINV2">'NhanSu_TH'!$K$80:$L$86</definedName>
    <definedName name="PHOHIEUTRUONG_TDDT1">'NhanSu_TH'!$E$69:$J$77</definedName>
    <definedName name="PHOHIEUTRUONG_TDDT2">'NhanSu_TH'!$K$69:$L$77</definedName>
    <definedName name="phuongxa">'Truong'!$E$13:$M$13</definedName>
    <definedName name="_xlnm.Print_Area" localSheetId="5">'CoSoVC_TH'!$B$1:$H$27</definedName>
    <definedName name="_xlnm.Print_Area" localSheetId="6">'DanhGiaHS_TH'!$B$1:$H$97</definedName>
    <definedName name="_xlnm.Print_Area" localSheetId="2">'HocSinh_TH'!$B$1:$H$65</definedName>
    <definedName name="_xlnm.Print_Area" localSheetId="3">'HocSinh_TH_DT'!$B$1:$N$61</definedName>
    <definedName name="_xlnm.Print_Area" localSheetId="1">'LopHoc_TH'!$A$1:$H$12</definedName>
    <definedName name="_xlnm.Print_Area" localSheetId="4">'NhanSu_TH'!$A$1:$L$87</definedName>
    <definedName name="_xlnm.Print_Area" localSheetId="0">'Truong'!$A$1:$Q$29</definedName>
    <definedName name="_xlnm.Print_Titles" localSheetId="6">'DanhGiaHS_TH'!$3:$4</definedName>
    <definedName name="_xlnm.Print_Titles" localSheetId="4">'NhanSu_TH'!$2:$4</definedName>
    <definedName name="quanhuyen">'Truong'!$E$12:$M$12</definedName>
    <definedName name="sodiemtruong">'Truong'!$N$16:$R$16</definedName>
    <definedName name="tinhthanh">'Truong'!$E$11:$M$11</definedName>
    <definedName name="truong">'Truong'!$B$3:$R$3</definedName>
    <definedName name="web">'Truong'!$N$15:$R$15</definedName>
  </definedNames>
  <calcPr fullCalcOnLoad="1"/>
</workbook>
</file>

<file path=xl/sharedStrings.xml><?xml version="1.0" encoding="utf-8"?>
<sst xmlns="http://schemas.openxmlformats.org/spreadsheetml/2006/main" count="502" uniqueCount="326">
  <si>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</si>
  <si>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</si>
  <si>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</si>
  <si>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</si>
  <si>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</si>
  <si>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</si>
  <si>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</si>
  <si>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</si>
  <si>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</si>
  <si>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</si>
  <si>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</si>
  <si>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</si>
  <si>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</si>
  <si>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</si>
  <si>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</si>
  <si>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</si>
  <si>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</si>
  <si>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Tên trường</t>
  </si>
  <si>
    <t>Mã đơn vị:</t>
  </si>
  <si>
    <t>Năm học:</t>
  </si>
  <si>
    <t>Tỉnh/thành phố:</t>
  </si>
  <si>
    <t>Huyện/quận:</t>
  </si>
  <si>
    <t>Xã/phường:</t>
  </si>
  <si>
    <t>Thủ trưởng đơn vị</t>
  </si>
  <si>
    <t>Nhân sự</t>
  </si>
  <si>
    <t>Tổng số</t>
  </si>
  <si>
    <t>Trong tổng số</t>
  </si>
  <si>
    <t>Chia theo chế độ lao động</t>
  </si>
  <si>
    <t>Nữ</t>
  </si>
  <si>
    <t>Dân tộc</t>
  </si>
  <si>
    <t>Biên chế</t>
  </si>
  <si>
    <t>Hợp đồng</t>
  </si>
  <si>
    <t>* Số Đảng viên</t>
  </si>
  <si>
    <t>Loại lớp</t>
  </si>
  <si>
    <t>Lớp 1</t>
  </si>
  <si>
    <t>Lớp 2</t>
  </si>
  <si>
    <t>Lớp 4</t>
  </si>
  <si>
    <t>Lớp 5</t>
  </si>
  <si>
    <t>Loại học sinh</t>
  </si>
  <si>
    <t>Số học sinh học ngoại ngữ</t>
  </si>
  <si>
    <t>Số học sinh theo độ tuổi</t>
  </si>
  <si>
    <t>Số học sinh nữ theo độ tuổi</t>
  </si>
  <si>
    <t>Số học sinh dân tộc theo độ tuổi</t>
  </si>
  <si>
    <t xml:space="preserve"> - Âm nhạc</t>
  </si>
  <si>
    <t xml:space="preserve"> - Mỹ thuật</t>
  </si>
  <si>
    <t xml:space="preserve"> - Tin học</t>
  </si>
  <si>
    <t xml:space="preserve"> - Tiếng dân tộc</t>
  </si>
  <si>
    <t xml:space="preserve"> - Tiếng Anh</t>
  </si>
  <si>
    <t xml:space="preserve"> - Tiếng Pháp</t>
  </si>
  <si>
    <t xml:space="preserve"> - Tiếng Trung</t>
  </si>
  <si>
    <t xml:space="preserve"> - Tiếng Nga</t>
  </si>
  <si>
    <t xml:space="preserve"> - Ngoại ngữ khác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</si>
  <si>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</si>
  <si>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</si>
  <si>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</si>
  <si>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</si>
  <si>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</si>
  <si>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</si>
  <si>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</si>
  <si>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</si>
  <si>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</si>
  <si>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</si>
  <si>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</si>
  <si>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</si>
  <si>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</si>
  <si>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</si>
  <si>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 xml:space="preserve"> - Phó hiệu trưởng</t>
  </si>
  <si>
    <t>Trong TS: - Quản lý nhà nước</t>
  </si>
  <si>
    <t xml:space="preserve"> - Quản lý giáo dục</t>
  </si>
  <si>
    <t xml:space="preserve"> - Nhân viên khác</t>
  </si>
  <si>
    <t>Lớp 3</t>
  </si>
  <si>
    <t>Trong TS: - Tin học</t>
  </si>
  <si>
    <t>Tổng số học sinh</t>
  </si>
  <si>
    <t xml:space="preserve"> - 6 tuổi</t>
  </si>
  <si>
    <t xml:space="preserve"> - 7 tuổi</t>
  </si>
  <si>
    <t xml:space="preserve"> - 8 tuổi</t>
  </si>
  <si>
    <t xml:space="preserve"> - 9 tuổi</t>
  </si>
  <si>
    <t xml:space="preserve"> - 10 tuổi</t>
  </si>
  <si>
    <t xml:space="preserve"> - 11 tuổi trở lên</t>
  </si>
  <si>
    <t>2. Thông tin về lớp học</t>
  </si>
  <si>
    <t>3. Thông tin về học sinh</t>
  </si>
  <si>
    <t>4. Thông tin về nhân sự</t>
  </si>
  <si>
    <t>(Ký tên, đóng dấu)</t>
  </si>
  <si>
    <t xml:space="preserve"> - Số đội viên</t>
  </si>
  <si>
    <t xml:space="preserve"> - Số học sinh chuyển đi</t>
  </si>
  <si>
    <t xml:space="preserve"> - Số học sinh chuyển đến</t>
  </si>
  <si>
    <t xml:space="preserve"> - Số học sinh học Tin học</t>
  </si>
  <si>
    <t xml:space="preserve"> - Số học sinh học tiếng dân tộc</t>
  </si>
  <si>
    <t xml:space="preserve"> - Tiếng Pháp </t>
  </si>
  <si>
    <t>1. Thông tin định dạng trường</t>
  </si>
  <si>
    <t>Tên hiệu trưởng:</t>
  </si>
  <si>
    <t>Điện thoại:</t>
  </si>
  <si>
    <t>Fax:</t>
  </si>
  <si>
    <t>Địa chỉ trường:</t>
  </si>
  <si>
    <t>Email:</t>
  </si>
  <si>
    <t>Web:</t>
  </si>
  <si>
    <t>Mã trực thuộc*:</t>
  </si>
  <si>
    <t>…...., ngày…...tháng .....năm 20...</t>
  </si>
  <si>
    <t>Họ tên người báo cáo</t>
  </si>
  <si>
    <t>5. Thông tin về cơ sở vật chất</t>
  </si>
  <si>
    <t>Số lượng</t>
  </si>
  <si>
    <t>Trong đó</t>
  </si>
  <si>
    <t>Kiên cố</t>
  </si>
  <si>
    <t>Bán k.cố</t>
  </si>
  <si>
    <t>Tạm</t>
  </si>
  <si>
    <t>Làm mới</t>
  </si>
  <si>
    <t>Cải tạo</t>
  </si>
  <si>
    <t>Số phòng học theo chức năng</t>
  </si>
  <si>
    <t xml:space="preserve"> - Phòng khác</t>
  </si>
  <si>
    <t>Số phòng học nhờ</t>
  </si>
  <si>
    <t>Số phòng học 3 ca</t>
  </si>
  <si>
    <t>HỒ SƠ TRƯỜNG TIỂU HỌC GIỮA NĂM</t>
  </si>
  <si>
    <t xml:space="preserve"> - Đồng bằng</t>
  </si>
  <si>
    <t>Môn học</t>
  </si>
  <si>
    <t>Toán</t>
  </si>
  <si>
    <t>Tiếng Việt</t>
  </si>
  <si>
    <t>Tự nhiên - Xã hội</t>
  </si>
  <si>
    <t xml:space="preserve"> - Chưa hoàn thành</t>
  </si>
  <si>
    <t>Khoa học</t>
  </si>
  <si>
    <t>Ngoại ngữ</t>
  </si>
  <si>
    <t>Tiếng dân tộc</t>
  </si>
  <si>
    <t>Tin học</t>
  </si>
  <si>
    <t>Đạo đức</t>
  </si>
  <si>
    <t>Âm nhạc</t>
  </si>
  <si>
    <t>Thể dục</t>
  </si>
  <si>
    <t>Mĩ thuật</t>
  </si>
  <si>
    <t>Chia ra: - Dưới 6 tuổi</t>
  </si>
  <si>
    <t>Trong đó: + Nhân viên kế toán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</si>
  <si>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</si>
  <si>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 xml:space="preserve"> - Phòng học tin học</t>
  </si>
  <si>
    <t xml:space="preserve"> - Phòng học ngoại ngữ</t>
  </si>
  <si>
    <t xml:space="preserve">Số chỗ ngồi </t>
  </si>
  <si>
    <t>Số chỗ ngồi trong phòng học văn hoá</t>
  </si>
  <si>
    <t>4.1 Giáo viên</t>
  </si>
  <si>
    <t>Chia ra: - Thể dục</t>
  </si>
  <si>
    <t xml:space="preserve"> - Còn lại</t>
  </si>
  <si>
    <t>4.3 Cán bộ quản lý</t>
  </si>
  <si>
    <t>4.4 Nhân viên</t>
  </si>
  <si>
    <t xml:space="preserve"> - Thư viện</t>
  </si>
  <si>
    <t xml:space="preserve"> - Thiết bị</t>
  </si>
  <si>
    <r>
      <t xml:space="preserve">Chia ra - Văn phòng </t>
    </r>
    <r>
      <rPr>
        <vertAlign val="superscript"/>
        <sz val="12"/>
        <rFont val="Times New Roman"/>
        <family val="1"/>
      </rPr>
      <t>(*)</t>
    </r>
  </si>
  <si>
    <t>Số điểm trường phụ</t>
  </si>
  <si>
    <t>(*) Theo vùng phân bổ dự toán chi thường xuyên ngân sách nhà nước tại Quyết định số 151/2006/QĐ-TTg</t>
  </si>
  <si>
    <r>
      <t>Học sinh chia theo vùng</t>
    </r>
    <r>
      <rPr>
        <vertAlign val="superscript"/>
        <sz val="12"/>
        <rFont val="Times New Roman"/>
        <family val="1"/>
      </rPr>
      <t xml:space="preserve"> (*)</t>
    </r>
  </si>
  <si>
    <t xml:space="preserve">  Các trường tiểu học do Phòng GD quản trực tiếp lấy mã của Phòng GD, không nhập mã trực thuộc này</t>
  </si>
  <si>
    <t>* Là mã của trường quản lý cơ sở giáo dục này.</t>
  </si>
  <si>
    <t xml:space="preserve"> - Chính trị cao cấp/cử nhân</t>
  </si>
  <si>
    <t xml:space="preserve"> - Chính trị trung cấp</t>
  </si>
  <si>
    <t xml:space="preserve"> - Chính trị sơ cấp</t>
  </si>
  <si>
    <t>Khối phòng học</t>
  </si>
  <si>
    <r>
      <t xml:space="preserve">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</si>
  <si>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Loại hình</t>
  </si>
  <si>
    <t>Tham gia bồi dưỡng thường xuyên</t>
  </si>
  <si>
    <t>Số giáo viên chia theo trình độ đào tạo</t>
  </si>
  <si>
    <t xml:space="preserve"> - Bảo vệ</t>
  </si>
  <si>
    <t>Đạt chuẩn QG</t>
  </si>
  <si>
    <t>Có chi bộ Đảng</t>
  </si>
  <si>
    <t>Có HS hệ khác</t>
  </si>
  <si>
    <t>Có HS bán trú</t>
  </si>
  <si>
    <t>Có HS nội trú</t>
  </si>
  <si>
    <t>Không</t>
  </si>
  <si>
    <t>Mức độ 1</t>
  </si>
  <si>
    <t>Mức độ 2</t>
  </si>
  <si>
    <t>Đạt mức chất lượng tối thiểu</t>
  </si>
  <si>
    <t>x</t>
  </si>
  <si>
    <t>(*) Dành cho trường không phải trường khuyết tật</t>
  </si>
  <si>
    <t>(**) Dành cho trường không phải trường bán trú, nội trú</t>
  </si>
  <si>
    <t>Cơ sở vật chất khác</t>
  </si>
  <si>
    <t>Tổng số cán bộ, giáo viên, nhân viên</t>
  </si>
  <si>
    <t>Chia ra: - Đảng viên là giáo viên</t>
  </si>
  <si>
    <t xml:space="preserve"> - Đảng viên là cán bộ quản lý</t>
  </si>
  <si>
    <t xml:space="preserve"> - Đảng viên là nhân viên</t>
  </si>
  <si>
    <t>Số giáo viên theo môn dạy</t>
  </si>
  <si>
    <t>Số giáo viên chia theo nhóm tuổi</t>
  </si>
  <si>
    <t>4.2 Số giáo viên chuyên trách đội</t>
  </si>
  <si>
    <t>Số CBQL được đào tạo quản lý, chính trị</t>
  </si>
  <si>
    <t>Số giáo viên chia theo chuẩn đào tạo</t>
  </si>
  <si>
    <t>Nguyên nhân bỏ học</t>
  </si>
  <si>
    <t xml:space="preserve">   + Học lực yếu kém</t>
  </si>
  <si>
    <t xml:space="preserve">   + Xa trường, đi lại khó khăn</t>
  </si>
  <si>
    <t xml:space="preserve">   + Thiên tai, dịch bệnh</t>
  </si>
  <si>
    <t xml:space="preserve">   + Nguyên nhân khác</t>
  </si>
  <si>
    <t>Trong đó nữ</t>
  </si>
  <si>
    <t>Nữ dân tộc</t>
  </si>
  <si>
    <t xml:space="preserve"> - Số học sinh bỏ học trong học kỳ I</t>
  </si>
  <si>
    <t>Loại trường</t>
  </si>
  <si>
    <t>Vùng đặc biệt khó khăn</t>
  </si>
  <si>
    <t>Dạy học 2 buổi ngày</t>
  </si>
  <si>
    <t>Trường quốc tế</t>
  </si>
  <si>
    <t>Có HS khuyết tật</t>
  </si>
  <si>
    <t>Chia ra: - Cấp tốc</t>
  </si>
  <si>
    <t>Chia ra: - Hiệu trưởng</t>
  </si>
  <si>
    <t>Trong TS:+ Hoàn cảnh gia đình khó khăn</t>
  </si>
  <si>
    <t>Chia ra: - Phòng học văn hoá</t>
  </si>
  <si>
    <t xml:space="preserve"> + Phòng mỹ thuật</t>
  </si>
  <si>
    <t>Trong đó: + Phòng âm nhạc</t>
  </si>
  <si>
    <t xml:space="preserve"> - Phòng giáo dục thể chất</t>
  </si>
  <si>
    <t xml:space="preserve"> - Phòng học nghệ thuật</t>
  </si>
  <si>
    <t>Chia ra: - Đô thị</t>
  </si>
  <si>
    <t xml:space="preserve"> - Đạt chuẩn</t>
  </si>
  <si>
    <t xml:space="preserve"> - Chưa đạt chuẩn</t>
  </si>
  <si>
    <t xml:space="preserve"> + Nhân viên y tế</t>
  </si>
  <si>
    <t>Chia ra: - Trên chuẩn</t>
  </si>
  <si>
    <t>Trong TS: + Nữ</t>
  </si>
  <si>
    <t xml:space="preserve"> + Dân tộc</t>
  </si>
  <si>
    <t xml:space="preserve"> + Nữ dân tộc</t>
  </si>
  <si>
    <t xml:space="preserve"> + Học sinh khuyết tật</t>
  </si>
  <si>
    <t>TS</t>
  </si>
  <si>
    <t>Chia ra: Tày</t>
  </si>
  <si>
    <t>Thái</t>
  </si>
  <si>
    <t>Hoa (Hán)</t>
  </si>
  <si>
    <t>Khơ - me</t>
  </si>
  <si>
    <t>Mường</t>
  </si>
  <si>
    <t>Nùng</t>
  </si>
  <si>
    <t>Hmông (Mèo)</t>
  </si>
  <si>
    <t>Dao</t>
  </si>
  <si>
    <t>Gia- rai</t>
  </si>
  <si>
    <t>Ngái</t>
  </si>
  <si>
    <t>Ê - đê</t>
  </si>
  <si>
    <t>Xơ đăng</t>
  </si>
  <si>
    <r>
      <t xml:space="preserve">Sán chay </t>
    </r>
    <r>
      <rPr>
        <sz val="9"/>
        <rFont val="Times New Roman"/>
        <family val="1"/>
      </rPr>
      <t>(Cao Lan-Sán Chỉ)</t>
    </r>
  </si>
  <si>
    <t>Cơ-  ho</t>
  </si>
  <si>
    <t>Chăm (Chàm)</t>
  </si>
  <si>
    <t>Sán Dìu</t>
  </si>
  <si>
    <t>Hrê</t>
  </si>
  <si>
    <t>Mnông</t>
  </si>
  <si>
    <t>Ra-Glai</t>
  </si>
  <si>
    <t>Xtiêng</t>
  </si>
  <si>
    <t>Bru – Vân kiều</t>
  </si>
  <si>
    <t>Thổ (4)</t>
  </si>
  <si>
    <t>Giáy</t>
  </si>
  <si>
    <t>Cơ- tu</t>
  </si>
  <si>
    <t>Gié-Triêng</t>
  </si>
  <si>
    <t>Mạ</t>
  </si>
  <si>
    <t>Khơ mú</t>
  </si>
  <si>
    <t>Co</t>
  </si>
  <si>
    <t>Ta - ôi</t>
  </si>
  <si>
    <t>Chơ -ro</t>
  </si>
  <si>
    <t>Kháng</t>
  </si>
  <si>
    <t>Xinh mun</t>
  </si>
  <si>
    <t>Hà Nhí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</si>
  <si>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</si>
  <si>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</si>
  <si>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</si>
  <si>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</si>
  <si>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</si>
  <si>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</si>
  <si>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</si>
  <si>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</si>
  <si>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</si>
  <si>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</si>
  <si>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</si>
  <si>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</si>
  <si>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</si>
  <si>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</si>
  <si>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</si>
  <si>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</si>
  <si>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</si>
  <si>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</si>
  <si>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Rơ-măm</t>
  </si>
  <si>
    <t xml:space="preserve"> - Miền núi - vùng sâu</t>
  </si>
  <si>
    <t xml:space="preserve"> - Vùng cao - hải đảo</t>
  </si>
  <si>
    <t xml:space="preserve">  - Phòng khác (Phục vụ học tập)</t>
  </si>
  <si>
    <t>Thỉnh giảng</t>
  </si>
  <si>
    <t>Trình độ đào tạo Hiệu trưởng</t>
  </si>
  <si>
    <t>Trình độ đào tạo Phó Hiệu trưởng</t>
  </si>
  <si>
    <t>3. Thông tin về học sinh (tiếp theo)</t>
  </si>
  <si>
    <t>Chia ra: - Dưới 31</t>
  </si>
  <si>
    <t xml:space="preserve"> - Từ 31- 35</t>
  </si>
  <si>
    <t>Trong TS: - Tiếng Anh</t>
  </si>
  <si>
    <t xml:space="preserve"> - Số học sinh khuyết tật học hoà nhập</t>
  </si>
  <si>
    <t xml:space="preserve"> + Do kỳ thị</t>
  </si>
  <si>
    <t>PropertyId</t>
  </si>
  <si>
    <t>Giatri</t>
  </si>
  <si>
    <t>Phiên bản 4.0.1 - T 9-2014</t>
  </si>
  <si>
    <t>3. Đánh giá học sinh</t>
  </si>
  <si>
    <t>1. Xếp loại học tập</t>
  </si>
  <si>
    <t>Cil</t>
  </si>
  <si>
    <t>Lạch</t>
  </si>
  <si>
    <t>Rơ-lay</t>
  </si>
  <si>
    <t>Lịch sử &amp; Địa lí</t>
  </si>
  <si>
    <t>Thủ công, Kĩ thuật</t>
  </si>
  <si>
    <t>${SCHOOL_NAME}</t>
  </si>
  <si>
    <t>${SCHOOL_CODE}</t>
  </si>
  <si>
    <t>${SCHOOL_YEAR}</t>
  </si>
  <si>
    <t>${SCHOOL_PROVINCE_NAME}</t>
  </si>
  <si>
    <t>${SCHOOL_DISTRICT_NAME}</t>
  </si>
  <si>
    <t>${SCHOOL_COMMUNE_NAME}</t>
  </si>
  <si>
    <t>${SCHOOL_ADDRESS}</t>
  </si>
  <si>
    <t>${SCHOOL_NATIONAL_STANDARD}</t>
  </si>
  <si>
    <t>${SCHOOL_PARENT_SCHOOL_CODE}</t>
  </si>
  <si>
    <t>${SCHOOL_HEAD_MASTER_NAME}</t>
  </si>
  <si>
    <t>${SCHOOL_TELEPHONE}</t>
  </si>
  <si>
    <t>${SCHOOL_FAX}</t>
  </si>
  <si>
    <t>${SCHOOL_EMAIL}</t>
  </si>
  <si>
    <t>${SCHOOL_WEB}</t>
  </si>
  <si>
    <t>${SCHOOL_NUM_OF_SUBSCHOOL}</t>
  </si>
  <si>
    <t>Ba - na</t>
  </si>
  <si>
    <t>2. Về năng lực</t>
  </si>
  <si>
    <t>Tự phục vụ</t>
  </si>
  <si>
    <t>Chia ra: - Tốt</t>
  </si>
  <si>
    <t xml:space="preserve"> - Đạt</t>
  </si>
  <si>
    <t xml:space="preserve"> - Cần cố gắng</t>
  </si>
  <si>
    <t>Hợp tác</t>
  </si>
  <si>
    <t>Tự học giải quyết vấn đề</t>
  </si>
  <si>
    <t>3. Về phẩm chất</t>
  </si>
  <si>
    <t>Chăm học chăm làm</t>
  </si>
  <si>
    <t>Tự tin trách nhiệm</t>
  </si>
  <si>
    <t>Trung thực, kỷ luật</t>
  </si>
  <si>
    <t>Đoàn kết, yêu thương</t>
  </si>
  <si>
    <t>Chia ra: - Hoàn thành tốt</t>
  </si>
  <si>
    <t xml:space="preserve"> - Hoàn thành</t>
  </si>
  <si>
    <t xml:space="preserve">4. Số học sinh không đánh giá </t>
  </si>
  <si>
    <t>Trường Tiểu học Hà An</t>
  </si>
  <si>
    <t>22206411</t>
  </si>
  <si>
    <t>2017-2018</t>
  </si>
  <si>
    <t>Quảng Ninh</t>
  </si>
  <si>
    <t>Nguyễn Thị Trang Nhung</t>
  </si>
  <si>
    <t>Thị xã Quảng Yên</t>
  </si>
  <si>
    <t>0333873832</t>
  </si>
  <si>
    <t>Phường Hà An</t>
  </si>
  <si>
    <t/>
  </si>
  <si>
    <t>Khu 5, phường Hà An, thị xã Quảng Yên, tỉnh Quảng Ninh</t>
  </si>
  <si>
    <t>c1haan.qy.quangninh@moet.edu.vn</t>
  </si>
  <si>
    <t>http://quangyen.quangninh.edu.vn/c1haan/Home.aspx</t>
  </si>
  <si>
    <t>22206000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</si>
</sst>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₫&quot;;\-#,##0\ &quot;₫&quot;"/>
    <numFmt numFmtId="185" formatCode="#,##0\ &quot;₫&quot;;[Red]\-#,##0\ &quot;₫&quot;"/>
    <numFmt numFmtId="186" formatCode="#,##0.00\ &quot;₫&quot;;\-#,##0.00\ &quot;₫&quot;"/>
    <numFmt numFmtId="187" formatCode="#,##0.00\ &quot;₫&quot;;[Red]\-#,##0.00\ &quot;₫&quot;"/>
    <numFmt numFmtId="188" formatCode="_-* #,##0\ &quot;₫&quot;_-;\-* #,##0\ &quot;₫&quot;_-;_-* &quot;-&quot;\ &quot;₫&quot;_-;_-@_-"/>
    <numFmt numFmtId="189" formatCode="_-* #,##0\ _₫_-;\-* #,##0\ _₫_-;_-* &quot;-&quot;\ _₫_-;_-@_-"/>
    <numFmt numFmtId="190" formatCode="_-* #,##0.00\ &quot;₫&quot;_-;\-* #,##0.00\ &quot;₫&quot;_-;_-* &quot;-&quot;??\ &quot;₫&quot;_-;_-@_-"/>
    <numFmt numFmtId="191" formatCode="_-* #,##0.00\ _₫_-;\-* #,##0.00\ _₫_-;_-* &quot;-&quot;??\ _₫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\-0;;@"/>
  </numFmts>
  <fonts count="66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i/>
      <sz val="14"/>
      <name val="Times New Roman"/>
      <family val="1"/>
    </font>
    <font>
      <u val="single"/>
      <sz val="12"/>
      <name val="Times New Roman"/>
      <family val="1"/>
    </font>
    <font>
      <sz val="8"/>
      <name val="Tahoma"/>
      <family val="2"/>
    </font>
    <font>
      <i/>
      <sz val="10"/>
      <color indexed="1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62"/>
      <name val="Times New Roman"/>
      <family val="1"/>
    </font>
    <font>
      <i/>
      <vertAlign val="superscript"/>
      <sz val="10"/>
      <color indexed="6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8"/>
      <color indexed="62"/>
      <name val="Verdana"/>
      <family val="2"/>
    </font>
    <font>
      <sz val="10"/>
      <color indexed="48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CCCCFF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12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wrapText="1"/>
    </xf>
    <xf numFmtId="0" fontId="3" fillId="0" borderId="11" xfId="0" applyFont="1" applyBorder="1" applyAlignment="1" applyProtection="1">
      <alignment/>
      <protection locked="0"/>
    </xf>
    <xf numFmtId="0" fontId="1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6" fillId="34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" fontId="5" fillId="35" borderId="11" xfId="0" applyNumberFormat="1" applyFont="1" applyFill="1" applyBorder="1" applyAlignment="1" applyProtection="1">
      <alignment/>
      <protection/>
    </xf>
    <xf numFmtId="1" fontId="5" fillId="35" borderId="12" xfId="0" applyNumberFormat="1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left" wrapText="1" indent="1"/>
    </xf>
    <xf numFmtId="0" fontId="3" fillId="0" borderId="0" xfId="0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6" fillId="37" borderId="14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 locked="0"/>
    </xf>
    <xf numFmtId="0" fontId="5" fillId="0" borderId="33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 locked="0"/>
    </xf>
    <xf numFmtId="0" fontId="3" fillId="0" borderId="37" xfId="0" applyFont="1" applyFill="1" applyBorder="1" applyAlignment="1" applyProtection="1">
      <alignment/>
      <protection locked="0"/>
    </xf>
    <xf numFmtId="195" fontId="3" fillId="0" borderId="28" xfId="42" applyNumberFormat="1" applyFont="1" applyFill="1" applyBorder="1" applyAlignment="1" applyProtection="1">
      <alignment/>
      <protection locked="0"/>
    </xf>
    <xf numFmtId="195" fontId="3" fillId="0" borderId="28" xfId="0" applyNumberFormat="1" applyFont="1" applyFill="1" applyBorder="1" applyAlignment="1" applyProtection="1">
      <alignment/>
      <protection locked="0"/>
    </xf>
    <xf numFmtId="195" fontId="3" fillId="0" borderId="29" xfId="0" applyNumberFormat="1" applyFont="1" applyFill="1" applyBorder="1" applyAlignment="1" applyProtection="1">
      <alignment/>
      <protection locked="0"/>
    </xf>
    <xf numFmtId="195" fontId="3" fillId="0" borderId="26" xfId="42" applyNumberFormat="1" applyFont="1" applyFill="1" applyBorder="1" applyAlignment="1" applyProtection="1">
      <alignment/>
      <protection locked="0"/>
    </xf>
    <xf numFmtId="195" fontId="3" fillId="0" borderId="26" xfId="0" applyNumberFormat="1" applyFont="1" applyFill="1" applyBorder="1" applyAlignment="1" applyProtection="1">
      <alignment/>
      <protection locked="0"/>
    </xf>
    <xf numFmtId="195" fontId="3" fillId="0" borderId="19" xfId="0" applyNumberFormat="1" applyFont="1" applyFill="1" applyBorder="1" applyAlignment="1" applyProtection="1">
      <alignment/>
      <protection locked="0"/>
    </xf>
    <xf numFmtId="195" fontId="3" fillId="0" borderId="37" xfId="0" applyNumberFormat="1" applyFont="1" applyFill="1" applyBorder="1" applyAlignment="1" applyProtection="1">
      <alignment/>
      <protection locked="0"/>
    </xf>
    <xf numFmtId="195" fontId="3" fillId="0" borderId="24" xfId="0" applyNumberFormat="1" applyFont="1" applyFill="1" applyBorder="1" applyAlignment="1" applyProtection="1">
      <alignment/>
      <protection locked="0"/>
    </xf>
    <xf numFmtId="1" fontId="5" fillId="0" borderId="11" xfId="0" applyNumberFormat="1" applyFont="1" applyFill="1" applyBorder="1" applyAlignment="1" applyProtection="1">
      <alignment/>
      <protection locked="0"/>
    </xf>
    <xf numFmtId="1" fontId="5" fillId="0" borderId="12" xfId="0" applyNumberFormat="1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38" borderId="38" xfId="0" applyFont="1" applyFill="1" applyBorder="1" applyAlignment="1">
      <alignment horizontal="left" indent="1"/>
    </xf>
    <xf numFmtId="0" fontId="3" fillId="38" borderId="39" xfId="0" applyFont="1" applyFill="1" applyBorder="1" applyAlignment="1">
      <alignment horizontal="left" wrapText="1" indent="6"/>
    </xf>
    <xf numFmtId="0" fontId="3" fillId="38" borderId="40" xfId="0" applyFont="1" applyFill="1" applyBorder="1" applyAlignment="1">
      <alignment horizontal="left" wrapText="1" indent="6"/>
    </xf>
    <xf numFmtId="0" fontId="3" fillId="38" borderId="39" xfId="0" applyFont="1" applyFill="1" applyBorder="1" applyAlignment="1">
      <alignment horizontal="left" indent="5"/>
    </xf>
    <xf numFmtId="0" fontId="3" fillId="38" borderId="40" xfId="0" applyFont="1" applyFill="1" applyBorder="1" applyAlignment="1">
      <alignment horizontal="left" indent="5"/>
    </xf>
    <xf numFmtId="0" fontId="3" fillId="38" borderId="39" xfId="0" applyFont="1" applyFill="1" applyBorder="1" applyAlignment="1">
      <alignment horizontal="left" wrapText="1" indent="1"/>
    </xf>
    <xf numFmtId="0" fontId="3" fillId="38" borderId="39" xfId="0" applyFont="1" applyFill="1" applyBorder="1" applyAlignment="1">
      <alignment horizontal="left" wrapText="1" indent="5"/>
    </xf>
    <xf numFmtId="0" fontId="3" fillId="38" borderId="41" xfId="0" applyFont="1" applyFill="1" applyBorder="1" applyAlignment="1">
      <alignment horizontal="left" wrapText="1" indent="5"/>
    </xf>
    <xf numFmtId="0" fontId="3" fillId="38" borderId="38" xfId="0" applyFont="1" applyFill="1" applyBorder="1" applyAlignment="1">
      <alignment horizontal="left" vertical="center" indent="1"/>
    </xf>
    <xf numFmtId="0" fontId="3" fillId="38" borderId="39" xfId="0" applyFont="1" applyFill="1" applyBorder="1" applyAlignment="1">
      <alignment horizontal="left" vertical="center" indent="5"/>
    </xf>
    <xf numFmtId="0" fontId="3" fillId="38" borderId="40" xfId="0" applyFont="1" applyFill="1" applyBorder="1" applyAlignment="1">
      <alignment horizontal="left" vertical="center" indent="5"/>
    </xf>
    <xf numFmtId="0" fontId="3" fillId="38" borderId="39" xfId="0" applyFont="1" applyFill="1" applyBorder="1" applyAlignment="1" applyProtection="1">
      <alignment horizontal="left" indent="1"/>
      <protection/>
    </xf>
    <xf numFmtId="0" fontId="3" fillId="38" borderId="39" xfId="0" applyFont="1" applyFill="1" applyBorder="1" applyAlignment="1" applyProtection="1">
      <alignment horizontal="left" indent="6"/>
      <protection/>
    </xf>
    <xf numFmtId="0" fontId="5" fillId="38" borderId="13" xfId="0" applyFont="1" applyFill="1" applyBorder="1" applyAlignment="1">
      <alignment wrapText="1"/>
    </xf>
    <xf numFmtId="0" fontId="5" fillId="38" borderId="13" xfId="0" applyFont="1" applyFill="1" applyBorder="1" applyAlignment="1">
      <alignment horizontal="left" wrapText="1"/>
    </xf>
    <xf numFmtId="0" fontId="5" fillId="38" borderId="13" xfId="0" applyFont="1" applyFill="1" applyBorder="1" applyAlignment="1">
      <alignment horizontal="left"/>
    </xf>
    <xf numFmtId="0" fontId="5" fillId="38" borderId="38" xfId="0" applyFont="1" applyFill="1" applyBorder="1" applyAlignment="1">
      <alignment horizontal="left" wrapText="1"/>
    </xf>
    <xf numFmtId="0" fontId="3" fillId="38" borderId="42" xfId="0" applyFont="1" applyFill="1" applyBorder="1" applyAlignment="1" applyProtection="1">
      <alignment horizontal="left" indent="1"/>
      <protection/>
    </xf>
    <xf numFmtId="0" fontId="3" fillId="38" borderId="43" xfId="0" applyFont="1" applyFill="1" applyBorder="1" applyAlignment="1">
      <alignment horizontal="left" indent="6"/>
    </xf>
    <xf numFmtId="0" fontId="3" fillId="38" borderId="41" xfId="0" applyFont="1" applyFill="1" applyBorder="1" applyAlignment="1">
      <alignment horizontal="left" indent="5"/>
    </xf>
    <xf numFmtId="0" fontId="3" fillId="38" borderId="42" xfId="0" applyFont="1" applyFill="1" applyBorder="1" applyAlignment="1">
      <alignment horizontal="left" vertical="top" wrapText="1" indent="1"/>
    </xf>
    <xf numFmtId="0" fontId="3" fillId="38" borderId="39" xfId="0" applyFont="1" applyFill="1" applyBorder="1" applyAlignment="1">
      <alignment horizontal="left" vertical="top" wrapText="1" indent="5"/>
    </xf>
    <xf numFmtId="0" fontId="3" fillId="38" borderId="40" xfId="0" applyFont="1" applyFill="1" applyBorder="1" applyAlignment="1">
      <alignment horizontal="left" vertical="top" wrapText="1" indent="5"/>
    </xf>
    <xf numFmtId="0" fontId="3" fillId="38" borderId="39" xfId="0" applyFont="1" applyFill="1" applyBorder="1" applyAlignment="1">
      <alignment horizontal="left" indent="6"/>
    </xf>
    <xf numFmtId="0" fontId="3" fillId="38" borderId="39" xfId="0" applyFont="1" applyFill="1" applyBorder="1" applyAlignment="1">
      <alignment horizontal="left" indent="11"/>
    </xf>
    <xf numFmtId="0" fontId="3" fillId="38" borderId="42" xfId="0" applyFont="1" applyFill="1" applyBorder="1" applyAlignment="1">
      <alignment horizontal="left" indent="1"/>
    </xf>
    <xf numFmtId="0" fontId="3" fillId="38" borderId="41" xfId="0" applyFont="1" applyFill="1" applyBorder="1" applyAlignment="1">
      <alignment horizontal="left" indent="6"/>
    </xf>
    <xf numFmtId="0" fontId="3" fillId="38" borderId="39" xfId="0" applyFont="1" applyFill="1" applyBorder="1" applyAlignment="1">
      <alignment horizontal="left" indent="1"/>
    </xf>
    <xf numFmtId="0" fontId="3" fillId="38" borderId="44" xfId="0" applyFont="1" applyFill="1" applyBorder="1" applyAlignment="1">
      <alignment horizontal="left" indent="5"/>
    </xf>
    <xf numFmtId="0" fontId="3" fillId="38" borderId="38" xfId="0" applyFont="1" applyFill="1" applyBorder="1" applyAlignment="1">
      <alignment horizontal="left" wrapText="1" indent="1"/>
    </xf>
    <xf numFmtId="0" fontId="3" fillId="38" borderId="42" xfId="0" applyFont="1" applyFill="1" applyBorder="1" applyAlignment="1">
      <alignment horizontal="left" wrapText="1" indent="1"/>
    </xf>
    <xf numFmtId="0" fontId="13" fillId="38" borderId="39" xfId="0" applyFont="1" applyFill="1" applyBorder="1" applyAlignment="1">
      <alignment horizontal="left" indent="1"/>
    </xf>
    <xf numFmtId="0" fontId="13" fillId="38" borderId="39" xfId="0" applyFont="1" applyFill="1" applyBorder="1" applyAlignment="1">
      <alignment horizontal="left" indent="5"/>
    </xf>
    <xf numFmtId="0" fontId="13" fillId="38" borderId="41" xfId="0" applyFont="1" applyFill="1" applyBorder="1" applyAlignment="1">
      <alignment horizontal="left" indent="5"/>
    </xf>
    <xf numFmtId="0" fontId="5" fillId="38" borderId="14" xfId="0" applyFont="1" applyFill="1" applyBorder="1" applyAlignment="1">
      <alignment horizontal="left" vertical="center"/>
    </xf>
    <xf numFmtId="0" fontId="3" fillId="38" borderId="45" xfId="0" applyFont="1" applyFill="1" applyBorder="1" applyAlignment="1">
      <alignment horizontal="left" indent="1"/>
    </xf>
    <xf numFmtId="1" fontId="5" fillId="39" borderId="11" xfId="0" applyNumberFormat="1" applyFont="1" applyFill="1" applyBorder="1" applyAlignment="1" applyProtection="1">
      <alignment/>
      <protection/>
    </xf>
    <xf numFmtId="1" fontId="5" fillId="39" borderId="46" xfId="0" applyNumberFormat="1" applyFont="1" applyFill="1" applyBorder="1" applyAlignment="1" applyProtection="1">
      <alignment/>
      <protection/>
    </xf>
    <xf numFmtId="1" fontId="5" fillId="39" borderId="12" xfId="0" applyNumberFormat="1" applyFont="1" applyFill="1" applyBorder="1" applyAlignment="1" applyProtection="1">
      <alignment/>
      <protection/>
    </xf>
    <xf numFmtId="1" fontId="5" fillId="39" borderId="25" xfId="0" applyNumberFormat="1" applyFont="1" applyFill="1" applyBorder="1" applyAlignment="1" applyProtection="1">
      <alignment/>
      <protection/>
    </xf>
    <xf numFmtId="1" fontId="5" fillId="39" borderId="26" xfId="0" applyNumberFormat="1" applyFont="1" applyFill="1" applyBorder="1" applyAlignment="1" applyProtection="1">
      <alignment/>
      <protection/>
    </xf>
    <xf numFmtId="1" fontId="5" fillId="39" borderId="47" xfId="0" applyNumberFormat="1" applyFont="1" applyFill="1" applyBorder="1" applyAlignment="1" applyProtection="1">
      <alignment/>
      <protection/>
    </xf>
    <xf numFmtId="1" fontId="5" fillId="39" borderId="11" xfId="0" applyNumberFormat="1" applyFont="1" applyFill="1" applyBorder="1" applyAlignment="1" applyProtection="1">
      <alignment horizontal="center"/>
      <protection/>
    </xf>
    <xf numFmtId="1" fontId="5" fillId="39" borderId="25" xfId="0" applyNumberFormat="1" applyFont="1" applyFill="1" applyBorder="1" applyAlignment="1" applyProtection="1">
      <alignment horizontal="center"/>
      <protection/>
    </xf>
    <xf numFmtId="1" fontId="5" fillId="39" borderId="26" xfId="0" applyNumberFormat="1" applyFont="1" applyFill="1" applyBorder="1" applyAlignment="1" applyProtection="1">
      <alignment horizontal="center"/>
      <protection/>
    </xf>
    <xf numFmtId="1" fontId="5" fillId="39" borderId="27" xfId="0" applyNumberFormat="1" applyFont="1" applyFill="1" applyBorder="1" applyAlignment="1" applyProtection="1">
      <alignment/>
      <protection/>
    </xf>
    <xf numFmtId="1" fontId="5" fillId="39" borderId="37" xfId="0" applyNumberFormat="1" applyFont="1" applyFill="1" applyBorder="1" applyAlignment="1" applyProtection="1">
      <alignment/>
      <protection/>
    </xf>
    <xf numFmtId="1" fontId="5" fillId="39" borderId="46" xfId="0" applyNumberFormat="1" applyFont="1" applyFill="1" applyBorder="1" applyAlignment="1" applyProtection="1">
      <alignment horizontal="center"/>
      <protection/>
    </xf>
    <xf numFmtId="1" fontId="5" fillId="39" borderId="12" xfId="0" applyNumberFormat="1" applyFont="1" applyFill="1" applyBorder="1" applyAlignment="1" applyProtection="1">
      <alignment horizontal="center"/>
      <protection/>
    </xf>
    <xf numFmtId="0" fontId="3" fillId="39" borderId="18" xfId="0" applyFont="1" applyFill="1" applyBorder="1" applyAlignment="1" applyProtection="1">
      <alignment horizontal="center"/>
      <protection/>
    </xf>
    <xf numFmtId="0" fontId="3" fillId="39" borderId="21" xfId="0" applyFont="1" applyFill="1" applyBorder="1" applyAlignment="1" applyProtection="1">
      <alignment horizontal="center"/>
      <protection/>
    </xf>
    <xf numFmtId="0" fontId="3" fillId="39" borderId="20" xfId="0" applyFont="1" applyFill="1" applyBorder="1" applyAlignment="1" applyProtection="1">
      <alignment horizontal="center"/>
      <protection/>
    </xf>
    <xf numFmtId="0" fontId="3" fillId="39" borderId="19" xfId="0" applyFont="1" applyFill="1" applyBorder="1" applyAlignment="1" applyProtection="1">
      <alignment horizontal="center"/>
      <protection/>
    </xf>
    <xf numFmtId="0" fontId="6" fillId="39" borderId="13" xfId="0" applyFont="1" applyFill="1" applyBorder="1" applyAlignment="1">
      <alignment horizontal="left"/>
    </xf>
    <xf numFmtId="1" fontId="5" fillId="39" borderId="28" xfId="0" applyNumberFormat="1" applyFont="1" applyFill="1" applyBorder="1" applyAlignment="1" applyProtection="1">
      <alignment/>
      <protection/>
    </xf>
    <xf numFmtId="0" fontId="6" fillId="39" borderId="14" xfId="0" applyFont="1" applyFill="1" applyBorder="1" applyAlignment="1">
      <alignment horizontal="left" vertical="center"/>
    </xf>
    <xf numFmtId="1" fontId="5" fillId="39" borderId="48" xfId="0" applyNumberFormat="1" applyFont="1" applyFill="1" applyBorder="1" applyAlignment="1" applyProtection="1">
      <alignment/>
      <protection/>
    </xf>
    <xf numFmtId="0" fontId="5" fillId="39" borderId="48" xfId="0" applyFont="1" applyFill="1" applyBorder="1" applyAlignment="1" applyProtection="1">
      <alignment/>
      <protection/>
    </xf>
    <xf numFmtId="0" fontId="5" fillId="39" borderId="11" xfId="0" applyFont="1" applyFill="1" applyBorder="1" applyAlignment="1" applyProtection="1">
      <alignment/>
      <protection/>
    </xf>
    <xf numFmtId="0" fontId="5" fillId="39" borderId="12" xfId="0" applyFont="1" applyFill="1" applyBorder="1" applyAlignment="1" applyProtection="1">
      <alignment/>
      <protection/>
    </xf>
    <xf numFmtId="1" fontId="5" fillId="39" borderId="31" xfId="0" applyNumberFormat="1" applyFont="1" applyFill="1" applyBorder="1" applyAlignment="1" applyProtection="1">
      <alignment/>
      <protection/>
    </xf>
    <xf numFmtId="1" fontId="6" fillId="39" borderId="11" xfId="0" applyNumberFormat="1" applyFont="1" applyFill="1" applyBorder="1" applyAlignment="1" applyProtection="1">
      <alignment/>
      <protection/>
    </xf>
    <xf numFmtId="0" fontId="6" fillId="39" borderId="14" xfId="0" applyFont="1" applyFill="1" applyBorder="1" applyAlignment="1">
      <alignment horizontal="left" vertical="center" wrapText="1"/>
    </xf>
    <xf numFmtId="0" fontId="28" fillId="39" borderId="14" xfId="0" applyFont="1" applyFill="1" applyBorder="1" applyAlignment="1">
      <alignment horizontal="left" vertical="center" indent="1"/>
    </xf>
    <xf numFmtId="0" fontId="5" fillId="39" borderId="13" xfId="0" applyFont="1" applyFill="1" applyBorder="1" applyAlignment="1">
      <alignment horizontal="left" vertical="center" wrapText="1"/>
    </xf>
    <xf numFmtId="195" fontId="29" fillId="39" borderId="11" xfId="0" applyNumberFormat="1" applyFont="1" applyFill="1" applyBorder="1" applyAlignment="1" applyProtection="1">
      <alignment/>
      <protection/>
    </xf>
    <xf numFmtId="195" fontId="29" fillId="39" borderId="12" xfId="0" applyNumberFormat="1" applyFont="1" applyFill="1" applyBorder="1" applyAlignment="1" applyProtection="1">
      <alignment/>
      <protection/>
    </xf>
    <xf numFmtId="195" fontId="5" fillId="39" borderId="28" xfId="0" applyNumberFormat="1" applyFont="1" applyFill="1" applyBorder="1" applyAlignment="1" applyProtection="1">
      <alignment/>
      <protection/>
    </xf>
    <xf numFmtId="195" fontId="5" fillId="39" borderId="26" xfId="0" applyNumberFormat="1" applyFont="1" applyFill="1" applyBorder="1" applyAlignment="1" applyProtection="1">
      <alignment/>
      <protection/>
    </xf>
    <xf numFmtId="195" fontId="5" fillId="39" borderId="37" xfId="0" applyNumberFormat="1" applyFont="1" applyFill="1" applyBorder="1" applyAlignment="1" applyProtection="1">
      <alignment/>
      <protection/>
    </xf>
    <xf numFmtId="0" fontId="6" fillId="39" borderId="42" xfId="0" applyFont="1" applyFill="1" applyBorder="1" applyAlignment="1">
      <alignment horizontal="left" indent="1"/>
    </xf>
    <xf numFmtId="0" fontId="3" fillId="39" borderId="28" xfId="0" applyFont="1" applyFill="1" applyBorder="1" applyAlignment="1" applyProtection="1">
      <alignment/>
      <protection/>
    </xf>
    <xf numFmtId="0" fontId="3" fillId="39" borderId="29" xfId="0" applyFont="1" applyFill="1" applyBorder="1" applyAlignment="1" applyProtection="1">
      <alignment/>
      <protection/>
    </xf>
    <xf numFmtId="0" fontId="6" fillId="39" borderId="14" xfId="0" applyFont="1" applyFill="1" applyBorder="1" applyAlignment="1" applyProtection="1">
      <alignment horizontal="left" vertical="center" wrapText="1"/>
      <protection/>
    </xf>
    <xf numFmtId="0" fontId="5" fillId="39" borderId="49" xfId="0" applyFont="1" applyFill="1" applyBorder="1" applyAlignment="1" applyProtection="1">
      <alignment/>
      <protection/>
    </xf>
    <xf numFmtId="0" fontId="5" fillId="39" borderId="13" xfId="0" applyFont="1" applyFill="1" applyBorder="1" applyAlignment="1">
      <alignment wrapText="1"/>
    </xf>
    <xf numFmtId="0" fontId="3" fillId="38" borderId="50" xfId="0" applyFont="1" applyFill="1" applyBorder="1" applyAlignment="1">
      <alignment horizontal="left" indent="5"/>
    </xf>
    <xf numFmtId="0" fontId="6" fillId="39" borderId="15" xfId="0" applyFont="1" applyFill="1" applyBorder="1" applyAlignment="1">
      <alignment horizontal="left"/>
    </xf>
    <xf numFmtId="0" fontId="3" fillId="38" borderId="51" xfId="0" applyFont="1" applyFill="1" applyBorder="1" applyAlignment="1">
      <alignment horizontal="left" indent="11"/>
    </xf>
    <xf numFmtId="0" fontId="3" fillId="38" borderId="52" xfId="0" applyFont="1" applyFill="1" applyBorder="1" applyAlignment="1">
      <alignment horizontal="left" indent="1"/>
    </xf>
    <xf numFmtId="0" fontId="3" fillId="38" borderId="51" xfId="0" applyFont="1" applyFill="1" applyBorder="1" applyAlignment="1">
      <alignment horizontal="left" indent="5"/>
    </xf>
    <xf numFmtId="0" fontId="3" fillId="38" borderId="51" xfId="0" applyFont="1" applyFill="1" applyBorder="1" applyAlignment="1">
      <alignment horizontal="left" indent="6"/>
    </xf>
    <xf numFmtId="0" fontId="3" fillId="38" borderId="42" xfId="0" applyFont="1" applyFill="1" applyBorder="1" applyAlignment="1">
      <alignment horizontal="left" indent="1"/>
    </xf>
    <xf numFmtId="0" fontId="5" fillId="33" borderId="53" xfId="0" applyFont="1" applyFill="1" applyBorder="1" applyAlignment="1">
      <alignment horizontal="center" vertical="center"/>
    </xf>
    <xf numFmtId="195" fontId="12" fillId="33" borderId="11" xfId="0" applyNumberFormat="1" applyFont="1" applyFill="1" applyBorder="1" applyAlignment="1" applyProtection="1">
      <alignment horizontal="center" vertical="center"/>
      <protection/>
    </xf>
    <xf numFmtId="1" fontId="5" fillId="39" borderId="29" xfId="0" applyNumberFormat="1" applyFont="1" applyFill="1" applyBorder="1" applyAlignment="1" applyProtection="1">
      <alignment/>
      <protection/>
    </xf>
    <xf numFmtId="0" fontId="3" fillId="38" borderId="54" xfId="0" applyFont="1" applyFill="1" applyBorder="1" applyAlignment="1">
      <alignment horizontal="left" indent="1"/>
    </xf>
    <xf numFmtId="0" fontId="5" fillId="33" borderId="55" xfId="0" applyFont="1" applyFill="1" applyBorder="1" applyAlignment="1">
      <alignment vertical="center"/>
    </xf>
    <xf numFmtId="0" fontId="5" fillId="39" borderId="56" xfId="0" applyFont="1" applyFill="1" applyBorder="1" applyAlignment="1" applyProtection="1">
      <alignment/>
      <protection/>
    </xf>
    <xf numFmtId="0" fontId="3" fillId="38" borderId="57" xfId="0" applyFont="1" applyFill="1" applyBorder="1" applyAlignment="1" applyProtection="1">
      <alignment/>
      <protection locked="0"/>
    </xf>
    <xf numFmtId="0" fontId="3" fillId="38" borderId="58" xfId="0" applyFont="1" applyFill="1" applyBorder="1" applyAlignment="1" applyProtection="1">
      <alignment/>
      <protection locked="0"/>
    </xf>
    <xf numFmtId="0" fontId="3" fillId="38" borderId="59" xfId="0" applyFont="1" applyFill="1" applyBorder="1" applyAlignment="1" applyProtection="1">
      <alignment/>
      <protection locked="0"/>
    </xf>
    <xf numFmtId="0" fontId="3" fillId="38" borderId="6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38" borderId="14" xfId="0" applyFont="1" applyFill="1" applyBorder="1" applyAlignment="1" applyProtection="1">
      <alignment/>
      <protection/>
    </xf>
    <xf numFmtId="0" fontId="5" fillId="38" borderId="15" xfId="0" applyFont="1" applyFill="1" applyBorder="1" applyAlignment="1" applyProtection="1">
      <alignment/>
      <protection/>
    </xf>
    <xf numFmtId="0" fontId="5" fillId="38" borderId="16" xfId="0" applyFont="1" applyFill="1" applyBorder="1" applyAlignment="1" applyProtection="1">
      <alignment/>
      <protection/>
    </xf>
    <xf numFmtId="0" fontId="5" fillId="39" borderId="61" xfId="0" applyFont="1" applyFill="1" applyBorder="1" applyAlignment="1" applyProtection="1">
      <alignment/>
      <protection/>
    </xf>
    <xf numFmtId="0" fontId="5" fillId="39" borderId="62" xfId="0" applyFont="1" applyFill="1" applyBorder="1" applyAlignment="1" applyProtection="1">
      <alignment/>
      <protection/>
    </xf>
    <xf numFmtId="0" fontId="5" fillId="0" borderId="62" xfId="0" applyFont="1" applyFill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/>
      <protection locked="0"/>
    </xf>
    <xf numFmtId="0" fontId="3" fillId="38" borderId="44" xfId="0" applyFont="1" applyFill="1" applyBorder="1" applyAlignment="1">
      <alignment horizontal="left" vertical="top" wrapText="1" indent="5"/>
    </xf>
    <xf numFmtId="195" fontId="5" fillId="39" borderId="31" xfId="0" applyNumberFormat="1" applyFont="1" applyFill="1" applyBorder="1" applyAlignment="1" applyProtection="1">
      <alignment/>
      <protection/>
    </xf>
    <xf numFmtId="195" fontId="3" fillId="0" borderId="31" xfId="0" applyNumberFormat="1" applyFont="1" applyFill="1" applyBorder="1" applyAlignment="1" applyProtection="1">
      <alignment/>
      <protection locked="0"/>
    </xf>
    <xf numFmtId="195" fontId="3" fillId="0" borderId="32" xfId="0" applyNumberFormat="1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right"/>
      <protection locked="0"/>
    </xf>
    <xf numFmtId="0" fontId="3" fillId="0" borderId="21" xfId="0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 applyProtection="1">
      <alignment horizontal="right"/>
      <protection locked="0"/>
    </xf>
    <xf numFmtId="0" fontId="3" fillId="0" borderId="19" xfId="0" applyFont="1" applyFill="1" applyBorder="1" applyAlignment="1" applyProtection="1">
      <alignment horizontal="right"/>
      <protection locked="0"/>
    </xf>
    <xf numFmtId="0" fontId="3" fillId="0" borderId="64" xfId="0" applyFont="1" applyFill="1" applyBorder="1" applyAlignment="1" applyProtection="1">
      <alignment/>
      <protection locked="0"/>
    </xf>
    <xf numFmtId="0" fontId="3" fillId="0" borderId="65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/>
    </xf>
    <xf numFmtId="0" fontId="3" fillId="34" borderId="66" xfId="0" applyFont="1" applyFill="1" applyBorder="1" applyAlignment="1" applyProtection="1">
      <alignment horizontal="left" indent="1"/>
      <protection/>
    </xf>
    <xf numFmtId="0" fontId="3" fillId="34" borderId="66" xfId="0" applyFont="1" applyFill="1" applyBorder="1" applyAlignment="1" applyProtection="1" quotePrefix="1">
      <alignment horizontal="left" indent="5"/>
      <protection/>
    </xf>
    <xf numFmtId="0" fontId="3" fillId="34" borderId="43" xfId="0" applyFont="1" applyFill="1" applyBorder="1" applyAlignment="1" applyProtection="1">
      <alignment horizontal="left" indent="5"/>
      <protection/>
    </xf>
    <xf numFmtId="0" fontId="18" fillId="38" borderId="34" xfId="0" applyFont="1" applyFill="1" applyBorder="1" applyAlignment="1">
      <alignment horizontal="left"/>
    </xf>
    <xf numFmtId="0" fontId="18" fillId="38" borderId="51" xfId="0" applyFont="1" applyFill="1" applyBorder="1" applyAlignment="1">
      <alignment horizontal="left"/>
    </xf>
    <xf numFmtId="0" fontId="18" fillId="38" borderId="59" xfId="0" applyFont="1" applyFill="1" applyBorder="1" applyAlignment="1">
      <alignment horizontal="left"/>
    </xf>
    <xf numFmtId="0" fontId="18" fillId="38" borderId="34" xfId="0" applyFont="1" applyFill="1" applyBorder="1" applyAlignment="1">
      <alignment horizontal="left" vertical="top"/>
    </xf>
    <xf numFmtId="0" fontId="18" fillId="38" borderId="51" xfId="0" applyFont="1" applyFill="1" applyBorder="1" applyAlignment="1">
      <alignment horizontal="left" vertical="top"/>
    </xf>
    <xf numFmtId="0" fontId="18" fillId="38" borderId="59" xfId="0" applyFont="1" applyFill="1" applyBorder="1" applyAlignment="1">
      <alignment horizontal="left" vertical="top"/>
    </xf>
    <xf numFmtId="49" fontId="3" fillId="0" borderId="34" xfId="0" applyNumberFormat="1" applyFont="1" applyFill="1" applyBorder="1" applyAlignment="1" applyProtection="1">
      <alignment horizontal="left" vertical="top" wrapText="1"/>
      <protection locked="0"/>
    </xf>
    <xf numFmtId="49" fontId="3" fillId="0" borderId="51" xfId="0" applyNumberFormat="1" applyFont="1" applyFill="1" applyBorder="1" applyAlignment="1" applyProtection="1">
      <alignment horizontal="left" vertical="top" wrapText="1"/>
      <protection locked="0"/>
    </xf>
    <xf numFmtId="49" fontId="3" fillId="0" borderId="59" xfId="0" applyNumberFormat="1" applyFont="1" applyFill="1" applyBorder="1" applyAlignment="1" applyProtection="1">
      <alignment horizontal="left" vertical="top" wrapText="1"/>
      <protection locked="0"/>
    </xf>
    <xf numFmtId="49" fontId="3" fillId="0" borderId="26" xfId="0" applyNumberFormat="1" applyFont="1" applyFill="1" applyBorder="1" applyAlignment="1" applyProtection="1">
      <alignment horizontal="left" wrapText="1"/>
      <protection locked="0"/>
    </xf>
    <xf numFmtId="49" fontId="3" fillId="0" borderId="67" xfId="0" applyNumberFormat="1" applyFont="1" applyFill="1" applyBorder="1" applyAlignment="1" applyProtection="1">
      <alignment horizontal="left" wrapText="1"/>
      <protection locked="0"/>
    </xf>
    <xf numFmtId="49" fontId="3" fillId="0" borderId="52" xfId="0" applyNumberFormat="1" applyFont="1" applyFill="1" applyBorder="1" applyAlignment="1" applyProtection="1">
      <alignment horizontal="left" wrapText="1"/>
      <protection locked="0"/>
    </xf>
    <xf numFmtId="49" fontId="3" fillId="0" borderId="57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left" vertical="center"/>
    </xf>
    <xf numFmtId="49" fontId="3" fillId="0" borderId="28" xfId="0" applyNumberFormat="1" applyFont="1" applyFill="1" applyBorder="1" applyAlignment="1" applyProtection="1">
      <alignment horizontal="left" wrapText="1"/>
      <protection locked="0"/>
    </xf>
    <xf numFmtId="0" fontId="18" fillId="38" borderId="67" xfId="0" applyFont="1" applyFill="1" applyBorder="1" applyAlignment="1">
      <alignment horizontal="left"/>
    </xf>
    <xf numFmtId="0" fontId="18" fillId="38" borderId="52" xfId="0" applyFont="1" applyFill="1" applyBorder="1" applyAlignment="1">
      <alignment horizontal="left"/>
    </xf>
    <xf numFmtId="0" fontId="18" fillId="38" borderId="57" xfId="0" applyFont="1" applyFill="1" applyBorder="1" applyAlignment="1">
      <alignment horizontal="left"/>
    </xf>
    <xf numFmtId="0" fontId="18" fillId="38" borderId="36" xfId="0" applyFont="1" applyFill="1" applyBorder="1" applyAlignment="1">
      <alignment horizontal="left"/>
    </xf>
    <xf numFmtId="0" fontId="18" fillId="38" borderId="54" xfId="0" applyFont="1" applyFill="1" applyBorder="1" applyAlignment="1">
      <alignment horizontal="left"/>
    </xf>
    <xf numFmtId="0" fontId="18" fillId="38" borderId="6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8" fillId="0" borderId="69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49" fontId="5" fillId="0" borderId="70" xfId="0" applyNumberFormat="1" applyFont="1" applyFill="1" applyBorder="1" applyAlignment="1" applyProtection="1">
      <alignment/>
      <protection locked="0"/>
    </xf>
    <xf numFmtId="49" fontId="5" fillId="0" borderId="17" xfId="0" applyNumberFormat="1" applyFont="1" applyFill="1" applyBorder="1" applyAlignment="1" applyProtection="1">
      <alignment/>
      <protection locked="0"/>
    </xf>
    <xf numFmtId="49" fontId="5" fillId="0" borderId="71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70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71" xfId="0" applyFont="1" applyFill="1" applyBorder="1" applyAlignment="1" applyProtection="1">
      <alignment horizontal="center" wrapText="1"/>
      <protection locked="0"/>
    </xf>
    <xf numFmtId="0" fontId="18" fillId="38" borderId="72" xfId="0" applyFont="1" applyFill="1" applyBorder="1" applyAlignment="1">
      <alignment horizontal="left"/>
    </xf>
    <xf numFmtId="0" fontId="18" fillId="38" borderId="73" xfId="0" applyFont="1" applyFill="1" applyBorder="1" applyAlignment="1">
      <alignment horizontal="left"/>
    </xf>
    <xf numFmtId="0" fontId="18" fillId="38" borderId="74" xfId="0" applyFont="1" applyFill="1" applyBorder="1" applyAlignment="1">
      <alignment horizontal="left"/>
    </xf>
    <xf numFmtId="49" fontId="8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" fillId="0" borderId="75" xfId="0" applyNumberFormat="1" applyFont="1" applyFill="1" applyBorder="1" applyAlignment="1" applyProtection="1">
      <alignment horizontal="center" vertical="top" wrapText="1"/>
      <protection locked="0"/>
    </xf>
    <xf numFmtId="49" fontId="8" fillId="0" borderId="58" xfId="0" applyNumberFormat="1" applyFont="1" applyFill="1" applyBorder="1" applyAlignment="1" applyProtection="1">
      <alignment horizontal="center" vertical="top" wrapText="1"/>
      <protection locked="0"/>
    </xf>
    <xf numFmtId="0" fontId="8" fillId="0" borderId="35" xfId="0" applyFont="1" applyFill="1" applyBorder="1" applyAlignment="1" applyProtection="1">
      <alignment horizontal="center" wrapText="1"/>
      <protection locked="0"/>
    </xf>
    <xf numFmtId="0" fontId="8" fillId="0" borderId="75" xfId="0" applyFont="1" applyFill="1" applyBorder="1" applyAlignment="1" applyProtection="1">
      <alignment horizontal="center" wrapText="1"/>
      <protection locked="0"/>
    </xf>
    <xf numFmtId="0" fontId="8" fillId="0" borderId="58" xfId="0" applyFont="1" applyFill="1" applyBorder="1" applyAlignment="1" applyProtection="1">
      <alignment horizontal="center" wrapText="1"/>
      <protection locked="0"/>
    </xf>
    <xf numFmtId="0" fontId="25" fillId="0" borderId="34" xfId="0" applyFont="1" applyFill="1" applyBorder="1" applyAlignment="1" applyProtection="1">
      <alignment horizontal="center"/>
      <protection locked="0"/>
    </xf>
    <xf numFmtId="0" fontId="25" fillId="0" borderId="76" xfId="0" applyFont="1" applyFill="1" applyBorder="1" applyAlignment="1" applyProtection="1">
      <alignment horizontal="center"/>
      <protection locked="0"/>
    </xf>
    <xf numFmtId="0" fontId="0" fillId="0" borderId="77" xfId="0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/>
      <protection/>
    </xf>
    <xf numFmtId="0" fontId="0" fillId="0" borderId="59" xfId="0" applyFill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8" fillId="38" borderId="35" xfId="0" applyFont="1" applyFill="1" applyBorder="1" applyAlignment="1">
      <alignment horizontal="left"/>
    </xf>
    <xf numFmtId="0" fontId="18" fillId="38" borderId="75" xfId="0" applyFont="1" applyFill="1" applyBorder="1" applyAlignment="1">
      <alignment horizontal="left"/>
    </xf>
    <xf numFmtId="0" fontId="18" fillId="38" borderId="5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4" fillId="38" borderId="35" xfId="0" applyFont="1" applyFill="1" applyBorder="1" applyAlignment="1">
      <alignment horizontal="left"/>
    </xf>
    <xf numFmtId="0" fontId="14" fillId="38" borderId="75" xfId="0" applyFont="1" applyFill="1" applyBorder="1" applyAlignment="1">
      <alignment horizontal="left"/>
    </xf>
    <xf numFmtId="0" fontId="14" fillId="38" borderId="58" xfId="0" applyFont="1" applyFill="1" applyBorder="1" applyAlignment="1">
      <alignment horizontal="left"/>
    </xf>
    <xf numFmtId="0" fontId="5" fillId="33" borderId="7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19" fillId="33" borderId="79" xfId="0" applyFont="1" applyFill="1" applyBorder="1" applyAlignment="1">
      <alignment horizontal="center" vertical="center" wrapText="1"/>
    </xf>
    <xf numFmtId="0" fontId="19" fillId="33" borderId="80" xfId="0" applyFont="1" applyFill="1" applyBorder="1" applyAlignment="1">
      <alignment horizontal="center" vertical="center" wrapText="1"/>
    </xf>
    <xf numFmtId="0" fontId="19" fillId="33" borderId="79" xfId="0" applyFont="1" applyFill="1" applyBorder="1" applyAlignment="1">
      <alignment horizontal="center" vertical="center"/>
    </xf>
    <xf numFmtId="0" fontId="19" fillId="33" borderId="80" xfId="0" applyFont="1" applyFill="1" applyBorder="1" applyAlignment="1">
      <alignment horizontal="center" vertical="center"/>
    </xf>
    <xf numFmtId="0" fontId="19" fillId="33" borderId="81" xfId="0" applyFont="1" applyFill="1" applyBorder="1" applyAlignment="1">
      <alignment horizontal="center" vertical="center" wrapText="1"/>
    </xf>
    <xf numFmtId="0" fontId="19" fillId="33" borderId="82" xfId="0" applyFont="1" applyFill="1" applyBorder="1" applyAlignment="1">
      <alignment horizontal="center" vertical="center" wrapText="1"/>
    </xf>
    <xf numFmtId="0" fontId="19" fillId="33" borderId="83" xfId="0" applyFont="1" applyFill="1" applyBorder="1" applyAlignment="1">
      <alignment horizontal="center" vertical="center" wrapText="1"/>
    </xf>
    <xf numFmtId="0" fontId="19" fillId="33" borderId="84" xfId="0" applyFont="1" applyFill="1" applyBorder="1" applyAlignment="1">
      <alignment horizontal="center" vertical="center" wrapText="1"/>
    </xf>
    <xf numFmtId="0" fontId="19" fillId="33" borderId="85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 vertical="center" wrapText="1"/>
    </xf>
    <xf numFmtId="0" fontId="19" fillId="33" borderId="86" xfId="0" applyFont="1" applyFill="1" applyBorder="1" applyAlignment="1">
      <alignment horizontal="center" vertical="center" wrapText="1"/>
    </xf>
    <xf numFmtId="0" fontId="19" fillId="33" borderId="53" xfId="0" applyFont="1" applyFill="1" applyBorder="1" applyAlignment="1">
      <alignment horizontal="center" vertical="center" wrapText="1"/>
    </xf>
    <xf numFmtId="0" fontId="19" fillId="33" borderId="87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5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2" fillId="33" borderId="84" xfId="0" applyFont="1" applyFill="1" applyBorder="1" applyAlignment="1">
      <alignment horizontal="center" vertical="center" wrapText="1"/>
    </xf>
    <xf numFmtId="0" fontId="12" fillId="33" borderId="85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9" fillId="33" borderId="55" xfId="0" applyFont="1" applyFill="1" applyBorder="1" applyAlignment="1">
      <alignment horizontal="center" vertical="center" wrapText="1"/>
    </xf>
    <xf numFmtId="0" fontId="12" fillId="33" borderId="88" xfId="0" applyFont="1" applyFill="1" applyBorder="1" applyAlignment="1">
      <alignment horizontal="center" vertical="center" wrapText="1"/>
    </xf>
    <xf numFmtId="0" fontId="6" fillId="37" borderId="89" xfId="0" applyFont="1" applyFill="1" applyBorder="1" applyAlignment="1">
      <alignment horizontal="left"/>
    </xf>
    <xf numFmtId="0" fontId="6" fillId="37" borderId="90" xfId="0" applyFont="1" applyFill="1" applyBorder="1" applyAlignment="1">
      <alignment horizontal="left"/>
    </xf>
    <xf numFmtId="0" fontId="6" fillId="37" borderId="91" xfId="0" applyFont="1" applyFill="1" applyBorder="1" applyAlignment="1">
      <alignment horizontal="left"/>
    </xf>
    <xf numFmtId="0" fontId="6" fillId="37" borderId="14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left" vertical="center"/>
    </xf>
    <xf numFmtId="0" fontId="6" fillId="37" borderId="16" xfId="0" applyFont="1" applyFill="1" applyBorder="1" applyAlignment="1">
      <alignment horizontal="left" vertical="center"/>
    </xf>
    <xf numFmtId="0" fontId="5" fillId="33" borderId="81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12" fillId="33" borderId="92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86" xfId="0" applyFont="1" applyFill="1" applyBorder="1" applyAlignment="1">
      <alignment horizontal="center" vertical="center" wrapText="1"/>
    </xf>
    <xf numFmtId="0" fontId="12" fillId="33" borderId="87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3" fillId="38" borderId="42" xfId="0" applyFont="1" applyFill="1" applyBorder="1" applyAlignment="1">
      <alignment horizontal="left" indent="1"/>
    </xf>
    <xf numFmtId="0" fontId="3" fillId="38" borderId="28" xfId="0" applyFont="1" applyFill="1" applyBorder="1" applyAlignment="1">
      <alignment horizontal="left" indent="1"/>
    </xf>
    <xf numFmtId="0" fontId="3" fillId="38" borderId="67" xfId="0" applyFont="1" applyFill="1" applyBorder="1" applyAlignment="1">
      <alignment horizontal="left" indent="1"/>
    </xf>
    <xf numFmtId="0" fontId="3" fillId="0" borderId="93" xfId="0" applyFont="1" applyFill="1" applyBorder="1" applyAlignment="1" applyProtection="1">
      <alignment horizontal="right"/>
      <protection locked="0"/>
    </xf>
    <xf numFmtId="0" fontId="3" fillId="0" borderId="94" xfId="0" applyFont="1" applyFill="1" applyBorder="1" applyAlignment="1" applyProtection="1">
      <alignment horizontal="right"/>
      <protection locked="0"/>
    </xf>
    <xf numFmtId="0" fontId="3" fillId="38" borderId="39" xfId="0" applyFont="1" applyFill="1" applyBorder="1" applyAlignment="1">
      <alignment horizontal="left" indent="1"/>
    </xf>
    <xf numFmtId="0" fontId="3" fillId="38" borderId="26" xfId="0" applyFont="1" applyFill="1" applyBorder="1" applyAlignment="1">
      <alignment horizontal="left" indent="1"/>
    </xf>
    <xf numFmtId="0" fontId="3" fillId="38" borderId="34" xfId="0" applyFont="1" applyFill="1" applyBorder="1" applyAlignment="1">
      <alignment horizontal="left" indent="1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95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96" xfId="0" applyFont="1" applyFill="1" applyBorder="1" applyAlignment="1" applyProtection="1">
      <alignment horizontal="center"/>
      <protection locked="0"/>
    </xf>
    <xf numFmtId="0" fontId="5" fillId="39" borderId="33" xfId="0" applyFont="1" applyFill="1" applyBorder="1" applyAlignment="1" applyProtection="1">
      <alignment horizontal="center"/>
      <protection/>
    </xf>
    <xf numFmtId="0" fontId="5" fillId="39" borderId="16" xfId="0" applyFont="1" applyFill="1" applyBorder="1" applyAlignment="1" applyProtection="1">
      <alignment horizontal="center"/>
      <protection/>
    </xf>
    <xf numFmtId="0" fontId="12" fillId="33" borderId="86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87" xfId="0" applyFont="1" applyFill="1" applyBorder="1" applyAlignment="1">
      <alignment horizontal="center" vertical="center"/>
    </xf>
    <xf numFmtId="0" fontId="3" fillId="0" borderId="67" xfId="0" applyFont="1" applyFill="1" applyBorder="1" applyAlignment="1" applyProtection="1">
      <alignment horizontal="center"/>
      <protection locked="0"/>
    </xf>
    <xf numFmtId="0" fontId="3" fillId="0" borderId="97" xfId="0" applyFont="1" applyFill="1" applyBorder="1" applyAlignment="1" applyProtection="1">
      <alignment horizontal="center"/>
      <protection locked="0"/>
    </xf>
    <xf numFmtId="0" fontId="5" fillId="33" borderId="98" xfId="0" applyFont="1" applyFill="1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  <xf numFmtId="0" fontId="3" fillId="0" borderId="99" xfId="0" applyFont="1" applyFill="1" applyBorder="1" applyAlignment="1" applyProtection="1">
      <alignment horizontal="right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100" xfId="0" applyFont="1" applyFill="1" applyBorder="1" applyAlignment="1" applyProtection="1">
      <alignment horizontal="center"/>
      <protection locked="0"/>
    </xf>
    <xf numFmtId="0" fontId="3" fillId="0" borderId="101" xfId="0" applyFont="1" applyFill="1" applyBorder="1" applyAlignment="1" applyProtection="1">
      <alignment horizontal="right"/>
      <protection locked="0"/>
    </xf>
    <xf numFmtId="0" fontId="3" fillId="38" borderId="102" xfId="0" applyFont="1" applyFill="1" applyBorder="1" applyAlignment="1">
      <alignment horizontal="left" indent="5"/>
    </xf>
    <xf numFmtId="0" fontId="3" fillId="38" borderId="50" xfId="0" applyFont="1" applyFill="1" applyBorder="1" applyAlignment="1">
      <alignment horizontal="left" indent="5"/>
    </xf>
    <xf numFmtId="0" fontId="6" fillId="39" borderId="14" xfId="0" applyFont="1" applyFill="1" applyBorder="1" applyAlignment="1">
      <alignment horizontal="left"/>
    </xf>
    <xf numFmtId="0" fontId="6" fillId="39" borderId="15" xfId="0" applyFont="1" applyFill="1" applyBorder="1" applyAlignment="1">
      <alignment horizontal="left"/>
    </xf>
    <xf numFmtId="0" fontId="3" fillId="38" borderId="43" xfId="0" applyFont="1" applyFill="1" applyBorder="1" applyAlignment="1">
      <alignment horizontal="left" indent="11"/>
    </xf>
    <xf numFmtId="0" fontId="3" fillId="38" borderId="51" xfId="0" applyFont="1" applyFill="1" applyBorder="1" applyAlignment="1">
      <alignment horizontal="left" indent="11"/>
    </xf>
    <xf numFmtId="0" fontId="3" fillId="38" borderId="103" xfId="0" applyFont="1" applyFill="1" applyBorder="1" applyAlignment="1">
      <alignment horizontal="left" indent="1"/>
    </xf>
    <xf numFmtId="0" fontId="3" fillId="38" borderId="52" xfId="0" applyFont="1" applyFill="1" applyBorder="1" applyAlignment="1">
      <alignment horizontal="left" indent="1"/>
    </xf>
    <xf numFmtId="0" fontId="3" fillId="38" borderId="43" xfId="0" applyFont="1" applyFill="1" applyBorder="1" applyAlignment="1">
      <alignment horizontal="left" indent="5"/>
    </xf>
    <xf numFmtId="0" fontId="3" fillId="38" borderId="51" xfId="0" applyFont="1" applyFill="1" applyBorder="1" applyAlignment="1">
      <alignment horizontal="left" indent="5"/>
    </xf>
    <xf numFmtId="0" fontId="3" fillId="38" borderId="43" xfId="0" applyFont="1" applyFill="1" applyBorder="1" applyAlignment="1">
      <alignment horizontal="left" indent="6"/>
    </xf>
    <xf numFmtId="0" fontId="3" fillId="38" borderId="51" xfId="0" applyFont="1" applyFill="1" applyBorder="1" applyAlignment="1">
      <alignment horizontal="left" indent="6"/>
    </xf>
    <xf numFmtId="0" fontId="5" fillId="33" borderId="81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104" xfId="0" applyFont="1" applyFill="1" applyBorder="1" applyAlignment="1">
      <alignment horizontal="center" vertical="center"/>
    </xf>
    <xf numFmtId="0" fontId="5" fillId="33" borderId="105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195" fontId="12" fillId="33" borderId="33" xfId="0" applyNumberFormat="1" applyFont="1" applyFill="1" applyBorder="1" applyAlignment="1" applyProtection="1">
      <alignment horizontal="center" vertical="center"/>
      <protection/>
    </xf>
    <xf numFmtId="195" fontId="12" fillId="33" borderId="56" xfId="0" applyNumberFormat="1" applyFont="1" applyFill="1" applyBorder="1" applyAlignment="1" applyProtection="1">
      <alignment horizontal="center" vertical="center"/>
      <protection/>
    </xf>
    <xf numFmtId="195" fontId="12" fillId="33" borderId="107" xfId="0" applyNumberFormat="1" applyFont="1" applyFill="1" applyBorder="1" applyAlignment="1" applyProtection="1">
      <alignment horizontal="center" vertical="center"/>
      <protection/>
    </xf>
    <xf numFmtId="195" fontId="12" fillId="33" borderId="91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top"/>
      <protection/>
    </xf>
    <xf numFmtId="0" fontId="5" fillId="33" borderId="81" xfId="0" applyFont="1" applyFill="1" applyBorder="1" applyAlignment="1" applyProtection="1">
      <alignment horizontal="center" vertical="center" wrapText="1"/>
      <protection/>
    </xf>
    <xf numFmtId="0" fontId="5" fillId="33" borderId="83" xfId="0" applyFont="1" applyFill="1" applyBorder="1" applyAlignment="1" applyProtection="1">
      <alignment horizontal="center" vertical="center" wrapText="1"/>
      <protection/>
    </xf>
    <xf numFmtId="0" fontId="5" fillId="33" borderId="84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5" fillId="33" borderId="79" xfId="0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7"/>
  <sheetViews>
    <sheetView showGridLines="0" workbookViewId="0" topLeftCell="A1">
      <selection activeCell="N11" sqref="N11:Q16"/>
    </sheetView>
  </sheetViews>
  <sheetFormatPr defaultColWidth="8.796875" defaultRowHeight="15"/>
  <cols>
    <col min="1" max="1" width="1.59765625" style="1" customWidth="1"/>
    <col min="2" max="3" width="4.59765625" style="1" customWidth="1"/>
    <col min="4" max="4" width="6.8984375" style="1" customWidth="1"/>
    <col min="5" max="12" width="4.59765625" style="1" customWidth="1"/>
    <col min="13" max="13" width="8.3984375" style="1" customWidth="1"/>
    <col min="14" max="16" width="4.59765625" style="1" customWidth="1"/>
    <col min="17" max="17" width="7.19921875" style="1" customWidth="1"/>
    <col min="18" max="18" width="9" style="48" customWidth="1"/>
    <col min="19" max="23" width="9" style="1" customWidth="1"/>
    <col min="24" max="24" width="0" style="1" hidden="1" customWidth="1"/>
    <col min="25" max="25" width="23.59765625" style="1" hidden="1" customWidth="1"/>
    <col min="26" max="26" width="8.09765625" style="16" hidden="1" customWidth="1"/>
    <col min="27" max="16384" width="9" style="1" customWidth="1"/>
  </cols>
  <sheetData>
    <row r="1" spans="2:17" ht="15.75">
      <c r="B1"/>
      <c r="C1"/>
      <c r="D1"/>
      <c r="E1"/>
      <c r="F1"/>
      <c r="G1"/>
      <c r="H1"/>
      <c r="I1"/>
      <c r="J1"/>
      <c r="K1"/>
      <c r="L1"/>
      <c r="M1"/>
      <c r="N1" s="263" t="s">
        <v>274</v>
      </c>
      <c r="O1" s="263"/>
      <c r="P1" s="263"/>
      <c r="Q1" s="263"/>
    </row>
    <row r="2" ht="15.75"/>
    <row r="3" spans="2:26" ht="24" customHeight="1">
      <c r="B3" s="236" t="s">
        <v>111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X3" s="46" t="s">
        <v>272</v>
      </c>
      <c r="Y3" s="193"/>
      <c r="Z3" s="193" t="s">
        <v>273</v>
      </c>
    </row>
    <row r="4" spans="2:26" ht="17.25" customHeight="1" thickBot="1">
      <c r="B4" s="237" t="s">
        <v>17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X4" s="46" t="str">
        <f>LOOKUP(Z4,{1,2,3,4},{"43","44","46","50"})</f>
        <v>50</v>
      </c>
      <c r="Y4" s="22" t="s">
        <v>185</v>
      </c>
      <c r="Z4" s="21">
        <v>4</v>
      </c>
    </row>
    <row r="5" spans="3:26" ht="19.5" customHeight="1" thickBot="1">
      <c r="C5" s="2"/>
      <c r="D5" s="238" t="s">
        <v>313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X5" s="46" t="str">
        <f>LOOKUP(Z5,{1,2,3,4},{"4","40","41","42"})</f>
        <v>4</v>
      </c>
      <c r="Y5" s="22" t="s">
        <v>151</v>
      </c>
      <c r="Z5" s="21">
        <v>1</v>
      </c>
    </row>
    <row r="6" spans="3:26" ht="16.5" thickBot="1">
      <c r="C6" s="3"/>
      <c r="D6" s="4"/>
      <c r="E6" s="5"/>
      <c r="F6" s="5"/>
      <c r="G6" s="5"/>
      <c r="H6" s="6"/>
      <c r="X6" s="46">
        <f>IF(Z6,8,"")</f>
      </c>
      <c r="Y6" s="22" t="s">
        <v>186</v>
      </c>
      <c r="Z6" s="21" t="b">
        <v>0</v>
      </c>
    </row>
    <row r="7" spans="3:26" ht="19.5" thickBot="1">
      <c r="C7" s="239" t="s">
        <v>18</v>
      </c>
      <c r="D7" s="240"/>
      <c r="E7" s="240"/>
      <c r="F7" s="241" t="s">
        <v>314</v>
      </c>
      <c r="G7" s="242"/>
      <c r="H7" s="243"/>
      <c r="I7" s="5"/>
      <c r="J7" s="5"/>
      <c r="K7" s="244" t="s">
        <v>19</v>
      </c>
      <c r="L7" s="245"/>
      <c r="M7" s="245"/>
      <c r="N7" s="246" t="s">
        <v>315</v>
      </c>
      <c r="O7" s="247"/>
      <c r="P7" s="248"/>
      <c r="X7" s="46">
        <f>IF(Z7,15,"")</f>
      </c>
      <c r="Y7" s="22" t="s">
        <v>187</v>
      </c>
      <c r="Z7" s="21" t="b">
        <v>0</v>
      </c>
    </row>
    <row r="8" spans="24:26" ht="15.75">
      <c r="X8" s="46">
        <f>IF(Z8,7,"")</f>
      </c>
      <c r="Y8" s="22" t="s">
        <v>188</v>
      </c>
      <c r="Z8" s="21" t="b">
        <v>0</v>
      </c>
    </row>
    <row r="9" spans="2:26" s="23" customFormat="1" ht="21" customHeight="1">
      <c r="B9" s="228" t="s">
        <v>89</v>
      </c>
      <c r="C9" s="228"/>
      <c r="D9" s="228"/>
      <c r="E9" s="228"/>
      <c r="F9" s="228"/>
      <c r="G9" s="228"/>
      <c r="H9" s="228"/>
      <c r="I9" s="228"/>
      <c r="R9" s="49"/>
      <c r="X9" s="46">
        <f>IF(Z9,8,"")</f>
      </c>
      <c r="Y9" s="22" t="s">
        <v>163</v>
      </c>
      <c r="Z9" s="21" t="b">
        <v>0</v>
      </c>
    </row>
    <row r="10" spans="2:26" s="23" customFormat="1" ht="4.5" customHeight="1">
      <c r="B10" s="1"/>
      <c r="C10" s="1"/>
      <c r="D10" s="1"/>
      <c r="E10" s="1"/>
      <c r="F10" s="1"/>
      <c r="G10" s="1"/>
      <c r="H10" s="1"/>
      <c r="I10" s="1"/>
      <c r="J10" s="1"/>
      <c r="K10" s="9"/>
      <c r="L10" s="1"/>
      <c r="M10" s="1"/>
      <c r="N10" s="1"/>
      <c r="O10" s="1"/>
      <c r="P10" s="1"/>
      <c r="Q10" s="1"/>
      <c r="R10" s="49"/>
      <c r="X10" s="46">
        <f>IF(Z10,12,"")</f>
      </c>
      <c r="Y10" s="22" t="s">
        <v>189</v>
      </c>
      <c r="Z10" s="21" t="b">
        <v>0</v>
      </c>
    </row>
    <row r="11" spans="2:26" ht="16.5">
      <c r="B11" s="230" t="s">
        <v>20</v>
      </c>
      <c r="C11" s="231"/>
      <c r="D11" s="232"/>
      <c r="E11" s="225" t="s">
        <v>316</v>
      </c>
      <c r="F11" s="226"/>
      <c r="G11" s="226"/>
      <c r="H11" s="226"/>
      <c r="I11" s="226"/>
      <c r="J11" s="227"/>
      <c r="K11" s="230" t="s">
        <v>90</v>
      </c>
      <c r="L11" s="231"/>
      <c r="M11" s="232"/>
      <c r="N11" s="229" t="s">
        <v>317</v>
      </c>
      <c r="O11" s="229"/>
      <c r="P11" s="229"/>
      <c r="Q11" s="229"/>
      <c r="X11" s="46">
        <f>IF(Z11,9,"")</f>
      </c>
      <c r="Y11" s="22" t="s">
        <v>158</v>
      </c>
      <c r="Z11" s="21" t="b">
        <v>0</v>
      </c>
    </row>
    <row r="12" spans="2:26" ht="16.5">
      <c r="B12" s="218" t="s">
        <v>21</v>
      </c>
      <c r="C12" s="219"/>
      <c r="D12" s="220"/>
      <c r="E12" s="221" t="s">
        <v>318</v>
      </c>
      <c r="F12" s="222"/>
      <c r="G12" s="222"/>
      <c r="H12" s="222"/>
      <c r="I12" s="222"/>
      <c r="J12" s="223"/>
      <c r="K12" s="215" t="s">
        <v>91</v>
      </c>
      <c r="L12" s="216"/>
      <c r="M12" s="217"/>
      <c r="N12" s="224" t="s">
        <v>319</v>
      </c>
      <c r="O12" s="224"/>
      <c r="P12" s="224"/>
      <c r="Q12" s="224"/>
      <c r="X12" s="46">
        <f>IF(Z12,13,"")</f>
      </c>
      <c r="Y12" s="22" t="s">
        <v>156</v>
      </c>
      <c r="Z12" s="21" t="b">
        <v>0</v>
      </c>
    </row>
    <row r="13" spans="2:26" ht="16.5">
      <c r="B13" s="218" t="s">
        <v>22</v>
      </c>
      <c r="C13" s="219"/>
      <c r="D13" s="220"/>
      <c r="E13" s="221" t="s">
        <v>320</v>
      </c>
      <c r="F13" s="222"/>
      <c r="G13" s="222"/>
      <c r="H13" s="222"/>
      <c r="I13" s="222"/>
      <c r="J13" s="223"/>
      <c r="K13" s="215" t="s">
        <v>92</v>
      </c>
      <c r="L13" s="216"/>
      <c r="M13" s="217"/>
      <c r="N13" s="224" t="s">
        <v>321</v>
      </c>
      <c r="O13" s="224"/>
      <c r="P13" s="224"/>
      <c r="Q13" s="224"/>
      <c r="X13" s="46">
        <f>IF(Z13,13,"")</f>
      </c>
      <c r="Y13" s="22" t="s">
        <v>157</v>
      </c>
      <c r="Z13" s="21" t="b">
        <v>0</v>
      </c>
    </row>
    <row r="14" spans="2:26" ht="16.5">
      <c r="B14" s="233" t="s">
        <v>93</v>
      </c>
      <c r="C14" s="234"/>
      <c r="D14" s="235"/>
      <c r="E14" s="221" t="s">
        <v>322</v>
      </c>
      <c r="F14" s="222"/>
      <c r="G14" s="222"/>
      <c r="H14" s="222"/>
      <c r="I14" s="222"/>
      <c r="J14" s="223"/>
      <c r="K14" s="215" t="s">
        <v>94</v>
      </c>
      <c r="L14" s="216"/>
      <c r="M14" s="217"/>
      <c r="N14" s="224" t="s">
        <v>323</v>
      </c>
      <c r="O14" s="224"/>
      <c r="P14" s="224"/>
      <c r="Q14" s="224"/>
      <c r="Y14" s="22" t="s">
        <v>160</v>
      </c>
      <c r="Z14" s="37"/>
    </row>
    <row r="15" spans="2:26" ht="16.5">
      <c r="B15" s="249" t="s">
        <v>155</v>
      </c>
      <c r="C15" s="250"/>
      <c r="D15" s="251"/>
      <c r="E15" s="258" t="s">
        <v>161</v>
      </c>
      <c r="F15" s="259"/>
      <c r="G15" s="260"/>
      <c r="H15" s="261"/>
      <c r="I15" s="261"/>
      <c r="J15" s="262"/>
      <c r="K15" s="215" t="s">
        <v>95</v>
      </c>
      <c r="L15" s="216"/>
      <c r="M15" s="217"/>
      <c r="N15" s="224" t="s">
        <v>324</v>
      </c>
      <c r="O15" s="224"/>
      <c r="P15" s="224"/>
      <c r="Q15" s="224"/>
      <c r="X15" s="46">
        <f>IF(Y15=E14,Z15,"")</f>
      </c>
      <c r="Y15" s="22" t="s">
        <v>161</v>
      </c>
      <c r="Z15" s="37">
        <v>1</v>
      </c>
    </row>
    <row r="16" spans="2:26" ht="18.75">
      <c r="B16" s="272" t="s">
        <v>96</v>
      </c>
      <c r="C16" s="273"/>
      <c r="D16" s="274"/>
      <c r="E16" s="252" t="s">
        <v>325</v>
      </c>
      <c r="F16" s="253"/>
      <c r="G16" s="253"/>
      <c r="H16" s="253"/>
      <c r="I16" s="253"/>
      <c r="J16" s="254"/>
      <c r="K16" s="268" t="s">
        <v>141</v>
      </c>
      <c r="L16" s="269"/>
      <c r="M16" s="270"/>
      <c r="N16" s="255">
        <v>1</v>
      </c>
      <c r="O16" s="256"/>
      <c r="P16" s="256"/>
      <c r="Q16" s="257"/>
      <c r="X16" s="46">
        <f>IF(Y16=E14,Z16,"")</f>
      </c>
      <c r="Y16" s="22" t="s">
        <v>162</v>
      </c>
      <c r="Z16" s="37">
        <v>2</v>
      </c>
    </row>
    <row r="17" spans="1:26" ht="15.75">
      <c r="A17" s="6"/>
      <c r="B17" s="30" t="s">
        <v>145</v>
      </c>
      <c r="C17" s="24"/>
      <c r="D17" s="24"/>
      <c r="E17" s="24"/>
      <c r="F17" s="10"/>
      <c r="G17" s="10"/>
      <c r="Y17"/>
      <c r="Z17" s="37"/>
    </row>
    <row r="18" spans="2:26" ht="15.75">
      <c r="B18" s="30" t="s">
        <v>144</v>
      </c>
      <c r="Y18" s="35" t="s">
        <v>1</v>
      </c>
      <c r="Z18" s="37"/>
    </row>
    <row r="19" spans="1:26" ht="15.75">
      <c r="A19" s="6"/>
      <c r="B19" s="10"/>
      <c r="C19" s="24"/>
      <c r="D19" s="24"/>
      <c r="E19" s="24"/>
      <c r="F19" s="10"/>
      <c r="G19" s="10"/>
      <c r="Y19" s="35" t="s">
        <v>2</v>
      </c>
      <c r="Z19" s="37"/>
    </row>
    <row r="20" spans="18:25" ht="15.75">
      <c r="R20" s="42"/>
      <c r="Y20" s="35" t="s">
        <v>3</v>
      </c>
    </row>
    <row r="21" spans="2:25" ht="15.75">
      <c r="B21" s="25"/>
      <c r="C21" s="25"/>
      <c r="R21" s="48">
        <f>IF(AND(Z4=3,Z10=TRUE),"Sai khuyết tật","")</f>
      </c>
      <c r="Y21" s="35" t="s">
        <v>4</v>
      </c>
    </row>
    <row r="22" ht="15.75">
      <c r="Y22" s="35" t="s">
        <v>5</v>
      </c>
    </row>
    <row r="23" spans="18:25" ht="15.75">
      <c r="R23" s="48">
        <f>IF(AND(Z4=1,Z11=TRUE),"Sai bán trú","")</f>
      </c>
      <c r="Y23" s="35" t="s">
        <v>6</v>
      </c>
    </row>
    <row r="24" ht="15.75">
      <c r="Y24" s="35" t="s">
        <v>7</v>
      </c>
    </row>
    <row r="25" spans="10:25" ht="15.75">
      <c r="J25"/>
      <c r="K25"/>
      <c r="L25"/>
      <c r="M25"/>
      <c r="Y25" s="35" t="s">
        <v>8</v>
      </c>
    </row>
    <row r="26" ht="15.75">
      <c r="Y26" s="35" t="s">
        <v>9</v>
      </c>
    </row>
    <row r="27" spans="2:26" s="23" customFormat="1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71" t="s">
        <v>97</v>
      </c>
      <c r="N27" s="271"/>
      <c r="O27" s="271"/>
      <c r="P27" s="271"/>
      <c r="Q27" s="271"/>
      <c r="R27" s="49"/>
      <c r="Y27" s="35" t="s">
        <v>10</v>
      </c>
      <c r="Z27" s="16"/>
    </row>
    <row r="28" spans="2:25" ht="15.75">
      <c r="B28" s="267" t="s">
        <v>98</v>
      </c>
      <c r="C28" s="267"/>
      <c r="D28" s="267"/>
      <c r="E28" s="267"/>
      <c r="F28" s="12"/>
      <c r="M28" s="265" t="s">
        <v>23</v>
      </c>
      <c r="N28" s="265"/>
      <c r="O28" s="265"/>
      <c r="P28" s="265"/>
      <c r="Q28" s="265"/>
      <c r="Y28" s="35" t="s">
        <v>11</v>
      </c>
    </row>
    <row r="29" spans="2:25" ht="15.75">
      <c r="B29" s="264"/>
      <c r="C29" s="264"/>
      <c r="D29" s="264"/>
      <c r="E29" s="264"/>
      <c r="F29" s="41"/>
      <c r="M29" s="266" t="s">
        <v>82</v>
      </c>
      <c r="N29" s="266"/>
      <c r="O29" s="266"/>
      <c r="P29" s="266"/>
      <c r="Q29" s="266"/>
      <c r="Y29" s="35" t="s">
        <v>12</v>
      </c>
    </row>
    <row r="30" spans="2:25" ht="15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Y30" s="35" t="s">
        <v>13</v>
      </c>
    </row>
    <row r="31" spans="2:25" ht="15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Y31" s="35" t="s">
        <v>14</v>
      </c>
    </row>
    <row r="32" spans="2:25" ht="15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Y32" s="35" t="s">
        <v>15</v>
      </c>
    </row>
    <row r="33" spans="2:25" ht="15.75">
      <c r="B33" s="36" t="s">
        <v>165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Y33" s="35" t="s">
        <v>16</v>
      </c>
    </row>
    <row r="34" spans="2:17" ht="15.75">
      <c r="B34" s="36" t="s">
        <v>166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26" ht="15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X35" s="46">
        <f>IF(Z35,10,"")</f>
      </c>
      <c r="Y35" s="22" t="s">
        <v>159</v>
      </c>
      <c r="Z35" s="21" t="b">
        <v>0</v>
      </c>
    </row>
    <row r="36" spans="2:17" ht="15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15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ht="15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15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t="15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ht="15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15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15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t="15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t="15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15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</sheetData>
  <sheetProtection/>
  <protectedRanges>
    <protectedRange sqref="N16:Q16" name="Range1_2_1"/>
  </protectedRanges>
  <mergeCells count="39">
    <mergeCell ref="N1:Q1"/>
    <mergeCell ref="B29:E29"/>
    <mergeCell ref="M28:Q28"/>
    <mergeCell ref="M29:Q29"/>
    <mergeCell ref="B28:E28"/>
    <mergeCell ref="B11:D11"/>
    <mergeCell ref="K15:M15"/>
    <mergeCell ref="K16:M16"/>
    <mergeCell ref="M27:Q27"/>
    <mergeCell ref="B16:D16"/>
    <mergeCell ref="B15:D15"/>
    <mergeCell ref="E16:J16"/>
    <mergeCell ref="N15:Q15"/>
    <mergeCell ref="N16:Q16"/>
    <mergeCell ref="E15:F15"/>
    <mergeCell ref="G15:J15"/>
    <mergeCell ref="B3:Q3"/>
    <mergeCell ref="B4:Q4"/>
    <mergeCell ref="D5:O5"/>
    <mergeCell ref="C7:E7"/>
    <mergeCell ref="F7:H7"/>
    <mergeCell ref="K7:M7"/>
    <mergeCell ref="N7:P7"/>
    <mergeCell ref="N14:Q14"/>
    <mergeCell ref="E11:J11"/>
    <mergeCell ref="B9:I9"/>
    <mergeCell ref="B12:D12"/>
    <mergeCell ref="N11:Q11"/>
    <mergeCell ref="N12:Q12"/>
    <mergeCell ref="K13:M13"/>
    <mergeCell ref="N13:Q13"/>
    <mergeCell ref="K11:M11"/>
    <mergeCell ref="B14:D14"/>
    <mergeCell ref="K14:M14"/>
    <mergeCell ref="B13:D13"/>
    <mergeCell ref="E12:J12"/>
    <mergeCell ref="E13:J13"/>
    <mergeCell ref="E14:J14"/>
    <mergeCell ref="K12:M12"/>
  </mergeCells>
  <dataValidations count="1">
    <dataValidation allowBlank="1" sqref="E14:J14"/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90" r:id="rId2"/>
  <headerFooter alignWithMargins="0">
    <oddFooter>&amp;L&amp;"Times New Roman,Regular"&amp;10Phiên bản 4.0.1&amp;C&amp;"Times New Roman,Regular"&amp;10Giữa năm&amp;R&amp;"Times New Roman,Regular"&amp;10&amp;A.&amp;P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O11"/>
  <sheetViews>
    <sheetView showGridLines="0" showZeros="0" workbookViewId="0" topLeftCell="A1">
      <selection activeCell="F6" sqref="F6"/>
    </sheetView>
  </sheetViews>
  <sheetFormatPr defaultColWidth="8.796875" defaultRowHeight="15"/>
  <cols>
    <col min="1" max="1" width="1.59765625" style="1" customWidth="1"/>
    <col min="2" max="2" width="31.5" style="1" customWidth="1"/>
    <col min="3" max="8" width="7.59765625" style="1" customWidth="1"/>
    <col min="9" max="9" width="0.8984375" style="1" customWidth="1"/>
    <col min="10" max="15" width="2.59765625" style="13" customWidth="1"/>
    <col min="16" max="16384" width="9" style="1" customWidth="1"/>
  </cols>
  <sheetData>
    <row r="1" spans="2:8" ht="19.5" thickBot="1">
      <c r="B1" s="11" t="s">
        <v>79</v>
      </c>
      <c r="C1" s="11"/>
      <c r="D1" s="11"/>
      <c r="E1" s="8"/>
      <c r="F1" s="8"/>
      <c r="G1" s="8"/>
      <c r="H1" s="7"/>
    </row>
    <row r="2" spans="2:8" ht="15.75">
      <c r="B2" s="275" t="s">
        <v>33</v>
      </c>
      <c r="C2" s="277" t="s">
        <v>25</v>
      </c>
      <c r="D2" s="277" t="s">
        <v>0</v>
      </c>
      <c r="E2" s="277"/>
      <c r="F2" s="277"/>
      <c r="G2" s="277"/>
      <c r="H2" s="279"/>
    </row>
    <row r="3" spans="2:8" ht="15.75">
      <c r="B3" s="276"/>
      <c r="C3" s="278"/>
      <c r="D3" s="15" t="s">
        <v>34</v>
      </c>
      <c r="E3" s="15" t="s">
        <v>35</v>
      </c>
      <c r="F3" s="15" t="s">
        <v>70</v>
      </c>
      <c r="G3" s="15" t="s">
        <v>36</v>
      </c>
      <c r="H3" s="18" t="s">
        <v>37</v>
      </c>
    </row>
    <row r="4" spans="2:15" ht="15.75">
      <c r="B4" s="19" t="s">
        <v>25</v>
      </c>
      <c r="C4" s="154">
        <f>SUM(D4:H4)</f>
        <v>23</v>
      </c>
      <c r="D4" s="98">
        <v>5</v>
      </c>
      <c r="E4" s="98">
        <v>4</v>
      </c>
      <c r="F4" s="98">
        <v>5</v>
      </c>
      <c r="G4" s="98">
        <v>5</v>
      </c>
      <c r="H4" s="99">
        <v>4</v>
      </c>
      <c r="J4" s="14"/>
      <c r="K4" s="43">
        <f>IF(OR(D4&lt;D5,D4&lt;D6,D4&lt;D7,D4&lt;D8,D4&lt;D9,D4&lt;D10,D4&lt;D11),"Er","")</f>
      </c>
      <c r="L4" s="43">
        <f>IF(OR(E4&lt;E5,E4&lt;E6,E4&lt;E7,E4&lt;E8,E4&lt;E9,E4&lt;E10,E4&lt;E11),"Er","")</f>
      </c>
      <c r="M4" s="43">
        <f>IF(OR(F4&lt;F5,F4&lt;F6,F4&lt;F7,F4&lt;F8,F4&lt;F9,F4&lt;F10,F4&lt;F11),"Er","")</f>
      </c>
      <c r="N4" s="43">
        <f>IF(OR(G4&lt;G5,G4&lt;G6,G4&lt;G7,G4&lt;G8,G4&lt;G9,G4&lt;G10,G4&lt;G11),"Er","")</f>
      </c>
      <c r="O4" s="43">
        <f>IF(OR(H4&lt;H5,H4&lt;H6,H4&lt;H7,H4&lt;H8,H4&lt;H9,H4&lt;H10,H4&lt;H11),"Er","")</f>
      </c>
    </row>
    <row r="5" spans="2:15" ht="15.75">
      <c r="B5" s="100" t="s">
        <v>71</v>
      </c>
      <c r="C5" s="154">
        <f aca="true" t="shared" si="0" ref="C5:C11">SUM(D5:H5)</f>
        <v>11</v>
      </c>
      <c r="D5" s="66"/>
      <c r="E5" s="66"/>
      <c r="F5" s="66">
        <v>4</v>
      </c>
      <c r="G5" s="66">
        <v>4</v>
      </c>
      <c r="H5" s="67">
        <v>3</v>
      </c>
      <c r="J5" s="14"/>
      <c r="K5" s="43">
        <f>IF(D5&gt;D4,"Er","")</f>
      </c>
      <c r="L5" s="43">
        <f>IF(E5&gt;E4,"Er","")</f>
      </c>
      <c r="M5" s="43">
        <f>IF(F5&gt;F4,"Er","")</f>
      </c>
      <c r="N5" s="43">
        <f>IF(G5&gt;G4,"Er","")</f>
      </c>
      <c r="O5" s="43">
        <f>IF(H5&gt;H4,"Er","")</f>
      </c>
    </row>
    <row r="6" spans="2:15" ht="15.75">
      <c r="B6" s="101" t="s">
        <v>46</v>
      </c>
      <c r="C6" s="139">
        <f t="shared" si="0"/>
        <v>0</v>
      </c>
      <c r="D6" s="63"/>
      <c r="E6" s="63"/>
      <c r="F6" s="63"/>
      <c r="G6" s="63"/>
      <c r="H6" s="59"/>
      <c r="J6" s="14"/>
      <c r="K6" s="43">
        <f>IF(D6&gt;D4,"Er","")</f>
      </c>
      <c r="L6" s="43">
        <f>IF(E6&gt;E4,"Er","")</f>
      </c>
      <c r="M6" s="43">
        <f>IF(F6&gt;F4,"Er","")</f>
      </c>
      <c r="N6" s="43">
        <f>IF(G6&gt;G4,"Er","")</f>
      </c>
      <c r="O6" s="43">
        <f>IF(H6&gt;H4,"Er","")</f>
      </c>
    </row>
    <row r="7" spans="2:15" ht="15.75">
      <c r="B7" s="101" t="s">
        <v>47</v>
      </c>
      <c r="C7" s="140">
        <f t="shared" si="0"/>
        <v>22</v>
      </c>
      <c r="D7" s="63">
        <v>4</v>
      </c>
      <c r="E7" s="63">
        <v>4</v>
      </c>
      <c r="F7" s="63">
        <v>5</v>
      </c>
      <c r="G7" s="63">
        <v>5</v>
      </c>
      <c r="H7" s="59">
        <v>4</v>
      </c>
      <c r="J7" s="14"/>
      <c r="K7" s="43">
        <f>IF(D7&gt;D4,"Er","")</f>
      </c>
      <c r="L7" s="43">
        <f>IF(E7&gt;E4,"Er","")</f>
      </c>
      <c r="M7" s="43">
        <f>IF(F7&gt;F4,"Er","")</f>
      </c>
      <c r="N7" s="43">
        <f>IF(G7&gt;G4,"Er","")</f>
      </c>
      <c r="O7" s="43">
        <f>IF(H7&gt;H4,"Er","")</f>
      </c>
    </row>
    <row r="8" spans="2:15" ht="15.75">
      <c r="B8" s="101" t="s">
        <v>48</v>
      </c>
      <c r="C8" s="140">
        <f t="shared" si="0"/>
        <v>0</v>
      </c>
      <c r="D8" s="64"/>
      <c r="E8" s="64"/>
      <c r="F8" s="64"/>
      <c r="G8" s="64"/>
      <c r="H8" s="57"/>
      <c r="J8" s="14"/>
      <c r="K8" s="43">
        <f>IF(D8&gt;D4,"Er","")</f>
      </c>
      <c r="L8" s="43">
        <f>IF(E8&gt;E4,"Er","")</f>
      </c>
      <c r="M8" s="43">
        <f>IF(F8&gt;F4,"Er","")</f>
      </c>
      <c r="N8" s="43">
        <f>IF(G8&gt;G4,"Er","")</f>
      </c>
      <c r="O8" s="43">
        <f>IF(H8&gt;H4,"Er","")</f>
      </c>
    </row>
    <row r="9" spans="2:15" ht="15.75">
      <c r="B9" s="101" t="s">
        <v>49</v>
      </c>
      <c r="C9" s="140">
        <f t="shared" si="0"/>
        <v>0</v>
      </c>
      <c r="D9" s="64"/>
      <c r="E9" s="64"/>
      <c r="F9" s="64"/>
      <c r="G9" s="64"/>
      <c r="H9" s="57"/>
      <c r="J9" s="14"/>
      <c r="K9" s="43">
        <f>IF(D9&gt;D4,"Er","")</f>
      </c>
      <c r="L9" s="43">
        <f>IF(E9&gt;E4,"Er","")</f>
      </c>
      <c r="M9" s="43">
        <f>IF(F9&gt;F4,"Er","")</f>
      </c>
      <c r="N9" s="43">
        <f>IF(G9&gt;G4,"Er","")</f>
      </c>
      <c r="O9" s="43">
        <f>IF(H9&gt;H4,"Er","")</f>
      </c>
    </row>
    <row r="10" spans="2:15" ht="15.75">
      <c r="B10" s="101" t="s">
        <v>50</v>
      </c>
      <c r="C10" s="140">
        <f t="shared" si="0"/>
        <v>0</v>
      </c>
      <c r="D10" s="64"/>
      <c r="E10" s="64"/>
      <c r="F10" s="64"/>
      <c r="G10" s="64"/>
      <c r="H10" s="57"/>
      <c r="J10" s="14"/>
      <c r="K10" s="43">
        <f>IF(D10&gt;D4,"Er","")</f>
      </c>
      <c r="L10" s="43">
        <f>IF(E10&gt;E4,"Er","")</f>
      </c>
      <c r="M10" s="43">
        <f>IF(F10&gt;F4,"Er","")</f>
      </c>
      <c r="N10" s="43">
        <f>IF(G10&gt;G4,"Er","")</f>
      </c>
      <c r="O10" s="43">
        <f>IF(H10&gt;H4,"Er","")</f>
      </c>
    </row>
    <row r="11" spans="2:15" ht="16.5" thickBot="1">
      <c r="B11" s="102" t="s">
        <v>51</v>
      </c>
      <c r="C11" s="146">
        <f t="shared" si="0"/>
        <v>0</v>
      </c>
      <c r="D11" s="84"/>
      <c r="E11" s="84"/>
      <c r="F11" s="84"/>
      <c r="G11" s="84"/>
      <c r="H11" s="62"/>
      <c r="J11" s="14"/>
      <c r="K11" s="43">
        <f>IF(D11&gt;D4,"Er","")</f>
      </c>
      <c r="L11" s="43">
        <f>IF(E11&gt;E4,"Er","")</f>
      </c>
      <c r="M11" s="43">
        <f>IF(F11&gt;F4,"Er","")</f>
      </c>
      <c r="N11" s="43">
        <f>IF(G11&gt;G4,"Er","")</f>
      </c>
      <c r="O11" s="43">
        <f>IF(H11&gt;H4,"Er","")</f>
      </c>
    </row>
  </sheetData>
  <sheetProtection password="C129" sheet="1" objects="1" scenarios="1"/>
  <mergeCells count="3">
    <mergeCell ref="B2:B3"/>
    <mergeCell ref="C2:C3"/>
    <mergeCell ref="D2:H2"/>
  </mergeCells>
  <dataValidations count="2">
    <dataValidation type="whole" allowBlank="1" showErrorMessage="1" errorTitle="Lỗi nhập dữ liệu" error="Chỉ nhập số tối đa 50" sqref="D4:H4 D5:H11">
      <formula1>0</formula1>
      <formula2>50</formula2>
    </dataValidation>
    <dataValidation allowBlank="1" showInputMessage="1" showErrorMessage="1" errorTitle="Lçi nhËp d÷ liÖu" error="ChØ nhËp d÷ liÖu kiÓu sè, kh«ng nhËp ch÷." sqref="C4:C11"/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90" r:id="rId1"/>
  <headerFooter alignWithMargins="0">
    <oddFooter>&amp;L&amp;"Times New Roman,Regular"&amp;10Phiên bản 4.0.1&amp;C&amp;"Times New Roman,Regular"&amp;10Giữa năm&amp;R&amp;"Times New Roman,Regular"&amp;10&amp;A.&amp;P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O65"/>
  <sheetViews>
    <sheetView showGridLines="0" showZeros="0" workbookViewId="0" topLeftCell="A10">
      <selection activeCell="B20" sqref="B20"/>
    </sheetView>
  </sheetViews>
  <sheetFormatPr defaultColWidth="8.796875" defaultRowHeight="15"/>
  <cols>
    <col min="1" max="1" width="1.59765625" style="1" customWidth="1"/>
    <col min="2" max="2" width="33.69921875" style="1" customWidth="1"/>
    <col min="3" max="3" width="10.59765625" style="1" customWidth="1"/>
    <col min="4" max="8" width="8" style="1" customWidth="1"/>
    <col min="9" max="9" width="0.8984375" style="6" customWidth="1"/>
    <col min="10" max="15" width="2.59765625" style="13" customWidth="1"/>
    <col min="16" max="16384" width="9" style="1" customWidth="1"/>
  </cols>
  <sheetData>
    <row r="1" spans="2:4" ht="18.75">
      <c r="B1" s="11" t="s">
        <v>80</v>
      </c>
      <c r="C1" s="11"/>
      <c r="D1" s="11"/>
    </row>
    <row r="2" spans="2:4" ht="4.5" customHeight="1" thickBot="1">
      <c r="B2" s="11"/>
      <c r="C2" s="11"/>
      <c r="D2" s="11"/>
    </row>
    <row r="3" spans="2:8" ht="18" customHeight="1">
      <c r="B3" s="280" t="s">
        <v>38</v>
      </c>
      <c r="C3" s="282" t="s">
        <v>25</v>
      </c>
      <c r="D3" s="284" t="s">
        <v>0</v>
      </c>
      <c r="E3" s="284"/>
      <c r="F3" s="284"/>
      <c r="G3" s="284"/>
      <c r="H3" s="285"/>
    </row>
    <row r="4" spans="2:8" ht="18" customHeight="1">
      <c r="B4" s="281"/>
      <c r="C4" s="283"/>
      <c r="D4" s="31" t="s">
        <v>34</v>
      </c>
      <c r="E4" s="31" t="s">
        <v>35</v>
      </c>
      <c r="F4" s="31" t="s">
        <v>70</v>
      </c>
      <c r="G4" s="31" t="s">
        <v>36</v>
      </c>
      <c r="H4" s="32" t="s">
        <v>37</v>
      </c>
    </row>
    <row r="5" spans="2:15" ht="16.5" customHeight="1">
      <c r="B5" s="20" t="s">
        <v>72</v>
      </c>
      <c r="C5" s="136">
        <f>SUM(D5:H5)</f>
        <v>618</v>
      </c>
      <c r="D5" s="73">
        <v>139</v>
      </c>
      <c r="E5" s="73">
        <v>110</v>
      </c>
      <c r="F5" s="73">
        <v>134</v>
      </c>
      <c r="G5" s="73">
        <v>122</v>
      </c>
      <c r="H5" s="74">
        <v>113</v>
      </c>
      <c r="J5" s="14"/>
      <c r="K5" s="43">
        <f>IF(OR(D5&lt;D6,D5&lt;D7,D5&lt;D8,AND(D5&lt;&gt;0,LopHoc_TH!D4=0),AND(D5=0,LopHoc_TH!D4&lt;&gt;0)),"Er","")</f>
      </c>
      <c r="L5" s="43">
        <f>IF(OR(E5&lt;E6,E5&lt;E7,E5&lt;E8,AND(E5&lt;&gt;0,LopHoc_TH!E4=0),AND(E5=0,LopHoc_TH!E4&lt;&gt;0)),"Er","")</f>
      </c>
      <c r="M5" s="43">
        <f>IF(OR(F5&lt;F6,F5&lt;F7,F5&lt;F8,AND(F5&lt;&gt;0,LopHoc_TH!F4=0),AND(F5=0,LopHoc_TH!F4&lt;&gt;0)),"Er","")</f>
      </c>
      <c r="N5" s="43">
        <f>IF(OR(G5&lt;G6,G5&lt;G7,G5&lt;G8,AND(G5&lt;&gt;0,LopHoc_TH!G4=0),AND(G5=0,LopHoc_TH!G4&lt;&gt;0)),"Er","")</f>
      </c>
      <c r="O5" s="43">
        <f>IF(OR(H5&lt;H6,H5&lt;H7,H5&lt;H8,AND(H5&lt;&gt;0,LopHoc_TH!H4=0),AND(H5=0,LopHoc_TH!H4&lt;&gt;0)),"Er","")</f>
      </c>
    </row>
    <row r="6" spans="2:15" ht="15.75" customHeight="1">
      <c r="B6" s="111" t="s">
        <v>203</v>
      </c>
      <c r="C6" s="139">
        <f aca="true" t="shared" si="0" ref="C6:C56">SUM(D6:H6)</f>
        <v>287</v>
      </c>
      <c r="D6" s="63">
        <v>67</v>
      </c>
      <c r="E6" s="63">
        <v>53</v>
      </c>
      <c r="F6" s="63">
        <v>55</v>
      </c>
      <c r="G6" s="63">
        <v>56</v>
      </c>
      <c r="H6" s="59">
        <v>56</v>
      </c>
      <c r="J6" s="14"/>
      <c r="K6" s="43">
        <f>IF(OR(D6&gt;D5,D6&lt;D8),"Er","")</f>
      </c>
      <c r="L6" s="43">
        <f>IF(OR(E6&gt;E5,E6&lt;E8),"Er","")</f>
      </c>
      <c r="M6" s="43">
        <f>IF(OR(F6&gt;F5,F6&lt;F8),"Er","")</f>
      </c>
      <c r="N6" s="43">
        <f>IF(OR(G6&gt;G5,G6&lt;G8),"Er","")</f>
      </c>
      <c r="O6" s="43">
        <f>IF(OR(H6&gt;H5,H6&lt;H8),"Er","")</f>
      </c>
    </row>
    <row r="7" spans="2:15" ht="15.75" customHeight="1">
      <c r="B7" s="112" t="s">
        <v>204</v>
      </c>
      <c r="C7" s="140">
        <f t="shared" si="0"/>
        <v>0</v>
      </c>
      <c r="D7" s="64"/>
      <c r="E7" s="64"/>
      <c r="F7" s="64"/>
      <c r="G7" s="64"/>
      <c r="H7" s="57"/>
      <c r="J7" s="14"/>
      <c r="K7" s="43">
        <f>IF(OR(D7&gt;D5,D7&lt;D8),"Er","")</f>
      </c>
      <c r="L7" s="43">
        <f>IF(OR(E7&gt;E5,E7&lt;E8),"Er","")</f>
      </c>
      <c r="M7" s="43">
        <f>IF(OR(F7&gt;F5,F7&lt;F8),"Er","")</f>
      </c>
      <c r="N7" s="43">
        <f>IF(OR(G7&gt;G5,G7&lt;G8),"Er","")</f>
      </c>
      <c r="O7" s="43">
        <f>IF(OR(H7&gt;H5,H7&lt;H8),"Er","")</f>
      </c>
    </row>
    <row r="8" spans="2:15" ht="15.75" customHeight="1">
      <c r="B8" s="112" t="s">
        <v>205</v>
      </c>
      <c r="C8" s="160">
        <f t="shared" si="0"/>
        <v>0</v>
      </c>
      <c r="D8" s="69"/>
      <c r="E8" s="69"/>
      <c r="F8" s="69"/>
      <c r="G8" s="69"/>
      <c r="H8" s="70"/>
      <c r="J8" s="14"/>
      <c r="K8" s="43">
        <f>IF(OR(D8&gt;D5,D8&gt;D6,D8&gt;D7),"Er","")</f>
      </c>
      <c r="L8" s="43">
        <f>IF(OR(E8&gt;E5,E8&gt;E6,E8&gt;E7),"Er","")</f>
      </c>
      <c r="M8" s="43">
        <f>IF(OR(F8&gt;F5,F8&gt;F6,F8&gt;F7),"Er","")</f>
      </c>
      <c r="N8" s="43">
        <f>IF(OR(G8&gt;G5,G8&gt;G6,G8&gt;G7),"Er","")</f>
      </c>
      <c r="O8" s="43">
        <f>IF(OR(H8&gt;H5,H8&gt;H6,H8&gt;H7),"Er","")</f>
      </c>
    </row>
    <row r="9" spans="2:15" ht="15.75" customHeight="1">
      <c r="B9" s="113" t="s">
        <v>83</v>
      </c>
      <c r="C9" s="136">
        <f t="shared" si="0"/>
        <v>300</v>
      </c>
      <c r="D9" s="73"/>
      <c r="E9" s="73"/>
      <c r="F9" s="73">
        <v>65</v>
      </c>
      <c r="G9" s="73">
        <v>122</v>
      </c>
      <c r="H9" s="74">
        <v>113</v>
      </c>
      <c r="J9" s="14"/>
      <c r="K9" s="44">
        <f>IF(D9&gt;D5,"Er","")</f>
      </c>
      <c r="L9" s="44">
        <f>IF(E9&gt;E5,"Er","")</f>
      </c>
      <c r="M9" s="44">
        <f>IF(F9&gt;F5,"Er","")</f>
      </c>
      <c r="N9" s="44">
        <f>IF(G9&gt;G5,"Er","")</f>
      </c>
      <c r="O9" s="44">
        <f>IF(H9&gt;H5,"Er","")</f>
      </c>
    </row>
    <row r="10" spans="2:15" ht="15.75" customHeight="1">
      <c r="B10" s="114" t="s">
        <v>86</v>
      </c>
      <c r="C10" s="136">
        <f t="shared" si="0"/>
        <v>340</v>
      </c>
      <c r="D10" s="73"/>
      <c r="E10" s="73"/>
      <c r="F10" s="73">
        <v>125</v>
      </c>
      <c r="G10" s="73">
        <v>111</v>
      </c>
      <c r="H10" s="74">
        <v>104</v>
      </c>
      <c r="J10" s="50">
        <f>IF(OR(AND(C10&lt;&gt;0,LopHoc_TH!C5=0),AND(C10=0,LopHoc_TH!C5&lt;&gt;0)),"Er","")</f>
      </c>
      <c r="K10" s="14">
        <f>IF(OR(D10&gt;D5),"Er","")</f>
      </c>
      <c r="L10" s="14">
        <f>IF(OR(E10&gt;E5),"Er","")</f>
      </c>
      <c r="M10" s="14">
        <f>IF(OR(F10&gt;F5),"Er","")</f>
      </c>
      <c r="N10" s="14">
        <f>IF(OR(G10&gt;G5),"Er","")</f>
      </c>
      <c r="O10" s="14">
        <f>IF(OR(H10&gt;H5),"Er","")</f>
      </c>
    </row>
    <row r="11" spans="2:15" ht="15.75" customHeight="1">
      <c r="B11" s="114" t="s">
        <v>87</v>
      </c>
      <c r="C11" s="136">
        <f t="shared" si="0"/>
        <v>0</v>
      </c>
      <c r="D11" s="73"/>
      <c r="E11" s="73"/>
      <c r="F11" s="73"/>
      <c r="G11" s="73"/>
      <c r="H11" s="74"/>
      <c r="J11" s="50">
        <f>IF(OR(AND(C11&lt;&gt;0,LopHoc_TH!C6=0),AND(C11=0,LopHoc_TH!C6&lt;&gt;0)),"Er","")</f>
      </c>
      <c r="K11" s="14">
        <f>IF(OR(D11&gt;D5),"Er","")</f>
      </c>
      <c r="L11" s="14">
        <f>IF(OR(E11&gt;E5),"Er","")</f>
      </c>
      <c r="M11" s="14">
        <f>IF(OR(F11&gt;F5),"Er","")</f>
      </c>
      <c r="N11" s="14">
        <f>IF(OR(G11&gt;G5),"Er","")</f>
      </c>
      <c r="O11" s="14">
        <f>IF(OR(H11&gt;H5),"Er","")</f>
      </c>
    </row>
    <row r="12" spans="2:15" ht="15.75" customHeight="1">
      <c r="B12" s="114" t="s">
        <v>84</v>
      </c>
      <c r="C12" s="136">
        <f t="shared" si="0"/>
        <v>2</v>
      </c>
      <c r="D12" s="73">
        <v>1</v>
      </c>
      <c r="E12" s="73">
        <v>1</v>
      </c>
      <c r="F12" s="73"/>
      <c r="G12" s="73"/>
      <c r="H12" s="74"/>
      <c r="J12" s="14"/>
      <c r="K12" s="44">
        <f>IF(D12&gt;D5,"Er","")</f>
      </c>
      <c r="L12" s="44">
        <f>IF(E12&gt;E5,"Er","")</f>
      </c>
      <c r="M12" s="44">
        <f>IF(F12&gt;F5,"Er","")</f>
      </c>
      <c r="N12" s="44">
        <f>IF(G12&gt;G5,"Er","")</f>
      </c>
      <c r="O12" s="44">
        <f>IF(H12&gt;H5,"Er","")</f>
      </c>
    </row>
    <row r="13" spans="2:15" ht="15.75" customHeight="1">
      <c r="B13" s="114" t="s">
        <v>85</v>
      </c>
      <c r="C13" s="136">
        <f t="shared" si="0"/>
        <v>0</v>
      </c>
      <c r="D13" s="73"/>
      <c r="E13" s="73"/>
      <c r="F13" s="73"/>
      <c r="G13" s="73"/>
      <c r="H13" s="74"/>
      <c r="J13" s="14"/>
      <c r="K13" s="44">
        <f aca="true" t="shared" si="1" ref="K13:O14">IF(D13&gt;D$5,"Er","")</f>
      </c>
      <c r="L13" s="44">
        <f t="shared" si="1"/>
      </c>
      <c r="M13" s="44">
        <f t="shared" si="1"/>
      </c>
      <c r="N13" s="44">
        <f t="shared" si="1"/>
      </c>
      <c r="O13" s="44">
        <f t="shared" si="1"/>
      </c>
    </row>
    <row r="14" spans="2:15" ht="15.75" customHeight="1">
      <c r="B14" s="115" t="s">
        <v>270</v>
      </c>
      <c r="C14" s="136">
        <f t="shared" si="0"/>
        <v>4</v>
      </c>
      <c r="D14" s="73">
        <v>1</v>
      </c>
      <c r="E14" s="73"/>
      <c r="F14" s="73"/>
      <c r="G14" s="73">
        <v>1</v>
      </c>
      <c r="H14" s="74">
        <v>2</v>
      </c>
      <c r="J14" s="14"/>
      <c r="K14" s="44">
        <f t="shared" si="1"/>
      </c>
      <c r="L14" s="44">
        <f t="shared" si="1"/>
      </c>
      <c r="M14" s="44">
        <f t="shared" si="1"/>
      </c>
      <c r="N14" s="44">
        <f t="shared" si="1"/>
      </c>
      <c r="O14" s="44">
        <f t="shared" si="1"/>
      </c>
    </row>
    <row r="15" spans="2:15" ht="15.75" customHeight="1">
      <c r="B15" s="116" t="s">
        <v>184</v>
      </c>
      <c r="C15" s="139">
        <f t="shared" si="0"/>
        <v>1</v>
      </c>
      <c r="D15" s="63"/>
      <c r="E15" s="63"/>
      <c r="F15" s="63"/>
      <c r="G15" s="63"/>
      <c r="H15" s="59">
        <v>1</v>
      </c>
      <c r="J15" s="14"/>
      <c r="K15" s="43">
        <f>IF(OR(D15&lt;D16,D15&lt;D17,D15&lt;D18,D15&lt;D19,D15&lt;D21,D15&lt;D22,D15&lt;D23,D15&lt;D24,D15&lt;D26),"Er","")</f>
      </c>
      <c r="L15" s="43">
        <f>IF(OR(E15&lt;E16,E15&lt;E17,E15&lt;E18,E15&lt;E19,E15&lt;E21,E15&lt;E22,E15&lt;E23,E15&lt;E24,E15&lt;E26),"Er","")</f>
      </c>
      <c r="M15" s="43">
        <f>IF(OR(F15&lt;F16,F15&lt;F17,F15&lt;F18,F15&lt;F19,F15&lt;F21,F15&lt;F22,F15&lt;F23,F15&lt;F24,F15&lt;F26),"Er","")</f>
      </c>
      <c r="N15" s="43">
        <f>IF(OR(G15&lt;G16,G15&lt;G17,G15&lt;G18,G15&lt;G19,G15&lt;G21,G15&lt;G22,G15&lt;G23,G15&lt;G24,G15&lt;G26),"Er","")</f>
      </c>
      <c r="O15" s="43">
        <f>IF(OR(H15&lt;H16,H15&lt;H17,H15&lt;H18,H15&lt;H19,H15&lt;H21,H15&lt;H22,H15&lt;H23,H15&lt;H24,H15&lt;H26),"Er","")</f>
      </c>
    </row>
    <row r="16" spans="2:15" ht="15.75" customHeight="1">
      <c r="B16" s="111" t="s">
        <v>203</v>
      </c>
      <c r="C16" s="139">
        <f t="shared" si="0"/>
        <v>0</v>
      </c>
      <c r="D16" s="63"/>
      <c r="E16" s="63"/>
      <c r="F16" s="63"/>
      <c r="G16" s="63"/>
      <c r="H16" s="59"/>
      <c r="J16" s="14"/>
      <c r="K16" s="43">
        <f>IF(OR(D16&gt;D15,D16&lt;D18),"Er","")</f>
      </c>
      <c r="L16" s="43">
        <f>IF(OR(E16&gt;E15,E16&lt;E18),"Er","")</f>
      </c>
      <c r="M16" s="43">
        <f>IF(OR(F16&gt;F15,F16&lt;F18),"Er","")</f>
      </c>
      <c r="N16" s="43">
        <f>IF(OR(G16&gt;G15,G16&lt;G18),"Er","")</f>
      </c>
      <c r="O16" s="43">
        <f>IF(OR(H16&gt;H15,H16&lt;H18),"Er","")</f>
      </c>
    </row>
    <row r="17" spans="2:15" ht="15.75" customHeight="1">
      <c r="B17" s="112" t="s">
        <v>204</v>
      </c>
      <c r="C17" s="140">
        <f t="shared" si="0"/>
        <v>0</v>
      </c>
      <c r="D17" s="64"/>
      <c r="E17" s="64"/>
      <c r="F17" s="64"/>
      <c r="G17" s="64"/>
      <c r="H17" s="57"/>
      <c r="J17" s="14"/>
      <c r="K17" s="43">
        <f>IF(OR(D17&gt;D15,D17&lt;D18),"Er","")</f>
      </c>
      <c r="L17" s="43">
        <f>IF(OR(E17&gt;E15,E17&lt;E18),"Er","")</f>
      </c>
      <c r="M17" s="43">
        <f>IF(OR(F17&gt;F15,F17&lt;F18),"Er","")</f>
      </c>
      <c r="N17" s="43">
        <f>IF(OR(G17&gt;G15,G17&lt;G18),"Er","")</f>
      </c>
      <c r="O17" s="43">
        <f>IF(OR(H17&gt;H15,H17&lt;H18),"Er","")</f>
      </c>
    </row>
    <row r="18" spans="2:15" ht="15.75" customHeight="1">
      <c r="B18" s="112" t="s">
        <v>205</v>
      </c>
      <c r="C18" s="160">
        <f t="shared" si="0"/>
        <v>0</v>
      </c>
      <c r="D18" s="69"/>
      <c r="E18" s="69"/>
      <c r="F18" s="69"/>
      <c r="G18" s="69"/>
      <c r="H18" s="70"/>
      <c r="J18" s="14"/>
      <c r="K18" s="43">
        <f>IF(OR(D18&gt;D15,D18&gt;D16,D18&gt;D17),"Er","")</f>
      </c>
      <c r="L18" s="43">
        <f>IF(OR(E18&gt;E15,E18&gt;E16,E18&gt;E17),"Er","")</f>
      </c>
      <c r="M18" s="43">
        <f>IF(OR(F18&gt;F15,F18&gt;F16,F18&gt;F17),"Er","")</f>
      </c>
      <c r="N18" s="43">
        <f>IF(OR(G18&gt;G15,G18&gt;G16,G18&gt;G17),"Er","")</f>
      </c>
      <c r="O18" s="43">
        <f>IF(OR(H18&gt;H15,H18&gt;H16,H18&gt;H17),"Er","")</f>
      </c>
    </row>
    <row r="19" spans="2:15" ht="15.75" customHeight="1">
      <c r="B19" s="112" t="s">
        <v>206</v>
      </c>
      <c r="C19" s="160">
        <f>SUM(D19:H19)</f>
        <v>0</v>
      </c>
      <c r="D19" s="69"/>
      <c r="E19" s="69"/>
      <c r="F19" s="69"/>
      <c r="G19" s="69"/>
      <c r="H19" s="70"/>
      <c r="J19" s="14"/>
      <c r="K19" s="43">
        <f>IF(D19&gt;D15,"Er","")</f>
      </c>
      <c r="L19" s="43">
        <f>IF(E19&gt;E15,"Er","")</f>
      </c>
      <c r="M19" s="43">
        <f>IF(F19&gt;F15,"Er","")</f>
      </c>
      <c r="N19" s="43">
        <f>IF(G19&gt;G15,"Er","")</f>
      </c>
      <c r="O19" s="43">
        <f>IF(H19&gt;H15,"Er","")</f>
      </c>
    </row>
    <row r="20" spans="2:15" ht="15.75">
      <c r="B20" s="170" t="s">
        <v>177</v>
      </c>
      <c r="C20" s="154">
        <f t="shared" si="0"/>
        <v>1</v>
      </c>
      <c r="D20" s="171">
        <f>D15</f>
        <v>0</v>
      </c>
      <c r="E20" s="171">
        <f>E15</f>
        <v>0</v>
      </c>
      <c r="F20" s="171">
        <f>F15</f>
        <v>0</v>
      </c>
      <c r="G20" s="171">
        <f>G15</f>
        <v>0</v>
      </c>
      <c r="H20" s="172">
        <f>H15</f>
        <v>1</v>
      </c>
      <c r="J20" s="14"/>
      <c r="K20" s="43">
        <f>IF(SUM(D21:D26)&lt;D20,"Er","")</f>
      </c>
      <c r="L20" s="43">
        <f>IF(SUM(E21:E26)&lt;E20,"Er","")</f>
      </c>
      <c r="M20" s="43">
        <f>IF(SUM(F21:F26)&lt;F20,"Er","")</f>
      </c>
      <c r="N20" s="43">
        <f>IF(SUM(G21:G26)&lt;G20,"Er","")</f>
      </c>
      <c r="O20" s="43">
        <f>IF(SUM(H21:H26)&lt;H20,"Er","")</f>
      </c>
    </row>
    <row r="21" spans="2:15" ht="15.75">
      <c r="B21" s="117" t="s">
        <v>192</v>
      </c>
      <c r="C21" s="154">
        <f t="shared" si="0"/>
        <v>0</v>
      </c>
      <c r="D21" s="66"/>
      <c r="E21" s="66"/>
      <c r="F21" s="66"/>
      <c r="G21" s="66"/>
      <c r="H21" s="67"/>
      <c r="J21" s="14"/>
      <c r="K21" s="43">
        <f>IF(D21&gt;D15,"Er","")</f>
      </c>
      <c r="L21" s="43">
        <f>IF(E21&gt;E15,"Er","")</f>
      </c>
      <c r="M21" s="43">
        <f>IF(F21&gt;F15,"Er","")</f>
      </c>
      <c r="N21" s="43">
        <f>IF(G21&gt;G15,"Er","")</f>
      </c>
      <c r="O21" s="43">
        <f>IF(H21&gt;H15,"Er","")</f>
      </c>
    </row>
    <row r="22" spans="2:15" ht="15.75">
      <c r="B22" s="103" t="s">
        <v>178</v>
      </c>
      <c r="C22" s="140">
        <f t="shared" si="0"/>
        <v>0</v>
      </c>
      <c r="D22" s="64"/>
      <c r="E22" s="64"/>
      <c r="F22" s="64"/>
      <c r="G22" s="64"/>
      <c r="H22" s="57"/>
      <c r="J22" s="14"/>
      <c r="K22" s="43">
        <f>IF(D22&gt;D15,"Er","")</f>
      </c>
      <c r="L22" s="43">
        <f>IF(E22&gt;E15,"Er","")</f>
      </c>
      <c r="M22" s="43">
        <f>IF(F22&gt;F15,"Er","")</f>
      </c>
      <c r="N22" s="43">
        <f>IF(G22&gt;G15,"Er","")</f>
      </c>
      <c r="O22" s="43">
        <f>IF(H22&gt;H15,"Er","")</f>
      </c>
    </row>
    <row r="23" spans="2:15" ht="15.75">
      <c r="B23" s="103" t="s">
        <v>179</v>
      </c>
      <c r="C23" s="140">
        <f t="shared" si="0"/>
        <v>0</v>
      </c>
      <c r="D23" s="64"/>
      <c r="E23" s="64"/>
      <c r="F23" s="64"/>
      <c r="G23" s="64"/>
      <c r="H23" s="57"/>
      <c r="J23" s="14"/>
      <c r="K23" s="43">
        <f>IF(D23&gt;D15,"Er","")</f>
      </c>
      <c r="L23" s="43">
        <f>IF(E23&gt;E15,"Er","")</f>
      </c>
      <c r="M23" s="43">
        <f>IF(F23&gt;F15,"Er","")</f>
      </c>
      <c r="N23" s="43">
        <f>IF(G23&gt;G15,"Er","")</f>
      </c>
      <c r="O23" s="43">
        <f>IF(H23&gt;H15,"Er","")</f>
      </c>
    </row>
    <row r="24" spans="2:15" ht="15.75">
      <c r="B24" s="103" t="s">
        <v>180</v>
      </c>
      <c r="C24" s="140">
        <f t="shared" si="0"/>
        <v>0</v>
      </c>
      <c r="D24" s="64"/>
      <c r="E24" s="64"/>
      <c r="F24" s="64"/>
      <c r="G24" s="64"/>
      <c r="H24" s="57"/>
      <c r="J24" s="14"/>
      <c r="K24" s="43">
        <f aca="true" t="shared" si="2" ref="K24:O25">IF(D24&gt;D$15,"Er","")</f>
      </c>
      <c r="L24" s="43">
        <f t="shared" si="2"/>
      </c>
      <c r="M24" s="43">
        <f t="shared" si="2"/>
      </c>
      <c r="N24" s="43">
        <f t="shared" si="2"/>
      </c>
      <c r="O24" s="43">
        <f t="shared" si="2"/>
      </c>
    </row>
    <row r="25" spans="2:15" ht="15.75">
      <c r="B25" s="118" t="s">
        <v>271</v>
      </c>
      <c r="C25" s="140">
        <f t="shared" si="0"/>
        <v>0</v>
      </c>
      <c r="D25" s="69"/>
      <c r="E25" s="69"/>
      <c r="F25" s="69"/>
      <c r="G25" s="69"/>
      <c r="H25" s="70"/>
      <c r="J25" s="14"/>
      <c r="K25" s="43">
        <f t="shared" si="2"/>
      </c>
      <c r="L25" s="43">
        <f t="shared" si="2"/>
      </c>
      <c r="M25" s="43">
        <f t="shared" si="2"/>
      </c>
      <c r="N25" s="43">
        <f t="shared" si="2"/>
      </c>
      <c r="O25" s="43">
        <f t="shared" si="2"/>
      </c>
    </row>
    <row r="26" spans="2:15" ht="15.75">
      <c r="B26" s="119" t="s">
        <v>181</v>
      </c>
      <c r="C26" s="145">
        <f t="shared" si="0"/>
        <v>1</v>
      </c>
      <c r="D26" s="65"/>
      <c r="E26" s="65"/>
      <c r="F26" s="65"/>
      <c r="G26" s="65"/>
      <c r="H26" s="60">
        <v>1</v>
      </c>
      <c r="J26" s="14"/>
      <c r="K26" s="43">
        <f>IF(D26&gt;D15,"Er","")</f>
      </c>
      <c r="L26" s="43">
        <f>IF(E26&gt;E15,"Er","")</f>
      </c>
      <c r="M26" s="43">
        <f>IF(F26&gt;F15,"Er","")</f>
      </c>
      <c r="N26" s="43">
        <f>IF(G26&gt;G15,"Er","")</f>
      </c>
      <c r="O26" s="43">
        <f>IF(H26&gt;H15,"Er","")</f>
      </c>
    </row>
    <row r="27" spans="2:15" ht="16.5" customHeight="1">
      <c r="B27" s="20" t="s">
        <v>39</v>
      </c>
      <c r="C27" s="136">
        <f t="shared" si="0"/>
        <v>609</v>
      </c>
      <c r="D27" s="93">
        <v>130</v>
      </c>
      <c r="E27" s="93">
        <v>110</v>
      </c>
      <c r="F27" s="93">
        <v>134</v>
      </c>
      <c r="G27" s="93">
        <v>122</v>
      </c>
      <c r="H27" s="94">
        <v>113</v>
      </c>
      <c r="J27" s="14"/>
      <c r="K27" s="14">
        <f>IF(AND(D27&gt;D5,D27&lt;&gt;0),"Er","")</f>
      </c>
      <c r="L27" s="14">
        <f>IF(AND(E27&gt;E5,E27&lt;&gt;0),"Er","")</f>
      </c>
      <c r="M27" s="14">
        <f>IF(AND(F27&gt;F5,F27&lt;&gt;0),"Er","")</f>
      </c>
      <c r="N27" s="14">
        <f>IF(AND(G27&gt;G5,G27&lt;&gt;0),"Er","")</f>
      </c>
      <c r="O27" s="14">
        <f>IF(AND(H27&gt;H5,H27&lt;&gt;0),"Er","")</f>
      </c>
    </row>
    <row r="28" spans="2:15" ht="15.75" customHeight="1">
      <c r="B28" s="105" t="s">
        <v>269</v>
      </c>
      <c r="C28" s="140">
        <f>SUM(D28:H28)</f>
        <v>609</v>
      </c>
      <c r="D28" s="64">
        <v>130</v>
      </c>
      <c r="E28" s="64">
        <v>110</v>
      </c>
      <c r="F28" s="64">
        <v>134</v>
      </c>
      <c r="G28" s="64">
        <v>122</v>
      </c>
      <c r="H28" s="57">
        <v>113</v>
      </c>
      <c r="J28" s="14">
        <f>IF(OR(AND(C28&lt;&gt;0,LopHoc_TH!C7=0),AND(C28=0,LopHoc_TH!C7&lt;&gt;0)),"Er","")</f>
      </c>
      <c r="K28" s="14">
        <f>IF(D28&gt;D5,"Er","")</f>
      </c>
      <c r="L28" s="14">
        <f>IF(E28&gt;E5,"Er","")</f>
      </c>
      <c r="M28" s="14">
        <f>IF(F28&gt;F5,"Er","")</f>
      </c>
      <c r="N28" s="14">
        <f>IF(G28&gt;G5,"Er","")</f>
      </c>
      <c r="O28" s="14">
        <f>IF(H28&gt;H5,"Er","")</f>
      </c>
    </row>
    <row r="29" spans="2:15" ht="15.75" customHeight="1">
      <c r="B29" s="106" t="s">
        <v>88</v>
      </c>
      <c r="C29" s="140">
        <f t="shared" si="0"/>
        <v>0</v>
      </c>
      <c r="D29" s="64"/>
      <c r="E29" s="64"/>
      <c r="F29" s="64"/>
      <c r="G29" s="64"/>
      <c r="H29" s="57"/>
      <c r="J29" s="14">
        <f>IF(OR(AND(C29&lt;&gt;0,LopHoc_TH!C8=0),AND(C29=0,LopHoc_TH!C8&lt;&gt;0)),"Er","")</f>
      </c>
      <c r="K29" s="14">
        <f>IF(D29&gt;D5,"Er","")</f>
      </c>
      <c r="L29" s="14">
        <f>IF(E29&gt;E5,"Er","")</f>
      </c>
      <c r="M29" s="14">
        <f>IF(F29&gt;F5,"Er","")</f>
      </c>
      <c r="N29" s="14">
        <f>IF(G29&gt;G5,"Er","")</f>
      </c>
      <c r="O29" s="14">
        <f>IF(H29&gt;H5,"Er","")</f>
      </c>
    </row>
    <row r="30" spans="2:15" ht="15.75" customHeight="1">
      <c r="B30" s="106" t="s">
        <v>49</v>
      </c>
      <c r="C30" s="140">
        <f t="shared" si="0"/>
        <v>0</v>
      </c>
      <c r="D30" s="64"/>
      <c r="E30" s="64"/>
      <c r="F30" s="64"/>
      <c r="G30" s="64"/>
      <c r="H30" s="57"/>
      <c r="J30" s="14">
        <f>IF(OR(AND(C30&lt;&gt;0,LopHoc_TH!C9=0),AND(C30=0,LopHoc_TH!C9&lt;&gt;0)),"Er","")</f>
      </c>
      <c r="K30" s="14">
        <f>IF(D30&gt;D5,"Er","")</f>
      </c>
      <c r="L30" s="14">
        <f>IF(E30&gt;E5,"Er","")</f>
      </c>
      <c r="M30" s="14">
        <f>IF(F30&gt;F5,"Er","")</f>
      </c>
      <c r="N30" s="14">
        <f>IF(G30&gt;G5,"Er","")</f>
      </c>
      <c r="O30" s="14">
        <f>IF(H30&gt;H5,"Er","")</f>
      </c>
    </row>
    <row r="31" spans="2:15" ht="15.75" customHeight="1">
      <c r="B31" s="106" t="s">
        <v>50</v>
      </c>
      <c r="C31" s="140">
        <f t="shared" si="0"/>
        <v>0</v>
      </c>
      <c r="D31" s="64"/>
      <c r="E31" s="64"/>
      <c r="F31" s="64"/>
      <c r="G31" s="64"/>
      <c r="H31" s="57"/>
      <c r="J31" s="14">
        <f>IF(OR(AND(C31&lt;&gt;0,LopHoc_TH!C10=0),AND(C31=0,LopHoc_TH!C10&lt;&gt;0)),"Er","")</f>
      </c>
      <c r="K31" s="14">
        <f>IF(D31&gt;D5,"Er","")</f>
      </c>
      <c r="L31" s="14">
        <f>IF(E31&gt;E5,"Er","")</f>
      </c>
      <c r="M31" s="14">
        <f>IF(F31&gt;F5,"Er","")</f>
      </c>
      <c r="N31" s="14">
        <f>IF(G31&gt;G5,"Er","")</f>
      </c>
      <c r="O31" s="14">
        <f>IF(H31&gt;H5,"Er","")</f>
      </c>
    </row>
    <row r="32" spans="2:15" ht="15.75" customHeight="1">
      <c r="B32" s="107" t="s">
        <v>51</v>
      </c>
      <c r="C32" s="145">
        <f t="shared" si="0"/>
        <v>0</v>
      </c>
      <c r="D32" s="65"/>
      <c r="E32" s="69"/>
      <c r="F32" s="69"/>
      <c r="G32" s="69"/>
      <c r="H32" s="60"/>
      <c r="J32" s="14">
        <f>IF(OR(AND(C32&lt;&gt;0,LopHoc_TH!C11=0),AND(C32=0,LopHoc_TH!C11&lt;&gt;0)),"Er","")</f>
      </c>
      <c r="K32" s="14">
        <f>IF(D32&gt;D5,"Er","")</f>
      </c>
      <c r="L32" s="14">
        <f>IF(E32&gt;E5,"Er","")</f>
      </c>
      <c r="M32" s="14">
        <f>IF(F32&gt;F5,"Er","")</f>
      </c>
      <c r="N32" s="14">
        <f>IF(G32&gt;G5,"Er","")</f>
      </c>
      <c r="O32" s="14">
        <f>IF(H32&gt;H5,"Er","")</f>
      </c>
    </row>
    <row r="33" spans="2:15" ht="16.5" customHeight="1">
      <c r="B33" s="173" t="s">
        <v>40</v>
      </c>
      <c r="C33" s="136">
        <f t="shared" si="0"/>
        <v>618</v>
      </c>
      <c r="D33" s="157">
        <f>D5</f>
        <v>139</v>
      </c>
      <c r="E33" s="158">
        <f>E5</f>
        <v>110</v>
      </c>
      <c r="F33" s="158">
        <f>F5</f>
        <v>134</v>
      </c>
      <c r="G33" s="158">
        <f>G5</f>
        <v>122</v>
      </c>
      <c r="H33" s="174">
        <f>H5</f>
        <v>113</v>
      </c>
      <c r="J33" s="14"/>
      <c r="K33" s="14">
        <f>IF(AND(D33&lt;&gt;SUM(D34:D40),D33&lt;&gt;0),"Er","")</f>
      </c>
      <c r="L33" s="14">
        <f>IF(AND(E33&lt;&gt;SUM(E34:E40),E33&lt;&gt;0),"Er","")</f>
      </c>
      <c r="M33" s="14">
        <f>IF(AND(F33&lt;&gt;SUM(F34:F40),F33&lt;&gt;0),"Er","")</f>
      </c>
      <c r="N33" s="14">
        <f>IF(AND(G33&lt;&gt;SUM(G34:G40),G33&lt;&gt;0),"Er","")</f>
      </c>
      <c r="O33" s="14">
        <f>IF(AND(H33&lt;&gt;SUM(H34:H40),H33&lt;&gt;0),"Er","")</f>
      </c>
    </row>
    <row r="34" spans="2:15" ht="15.75" customHeight="1">
      <c r="B34" s="108" t="s">
        <v>126</v>
      </c>
      <c r="C34" s="140">
        <f t="shared" si="0"/>
        <v>0</v>
      </c>
      <c r="D34" s="95"/>
      <c r="E34" s="63"/>
      <c r="F34" s="63"/>
      <c r="G34" s="63"/>
      <c r="H34" s="59"/>
      <c r="J34" s="14"/>
      <c r="K34" s="14">
        <f>IF(OR(D34&gt;D33),"Er","")</f>
      </c>
      <c r="L34" s="14">
        <f>IF(OR(E34&gt;E33),"Er","")</f>
      </c>
      <c r="M34" s="14">
        <f>IF(OR(F34&gt;F33),"Er","")</f>
      </c>
      <c r="N34" s="14">
        <f>IF(OR(G34&gt;G33),"Er","")</f>
      </c>
      <c r="O34" s="14">
        <f>IF(OR(H34&gt;H33),"Er","")</f>
      </c>
    </row>
    <row r="35" spans="2:15" ht="15.75" customHeight="1">
      <c r="B35" s="109" t="s">
        <v>73</v>
      </c>
      <c r="C35" s="140">
        <f t="shared" si="0"/>
        <v>139</v>
      </c>
      <c r="D35" s="96">
        <v>139</v>
      </c>
      <c r="E35" s="64"/>
      <c r="F35" s="64"/>
      <c r="G35" s="64"/>
      <c r="H35" s="57"/>
      <c r="J35" s="14"/>
      <c r="K35" s="14">
        <f>IF(OR(D35&gt;D33),"Er","")</f>
      </c>
      <c r="L35" s="14">
        <f>IF(OR(E35&gt;E33),"Er","")</f>
      </c>
      <c r="M35" s="14">
        <f>IF(OR(F35&gt;F33),"Er","")</f>
      </c>
      <c r="N35" s="14">
        <f>IF(OR(G35&gt;G33),"Er","")</f>
      </c>
      <c r="O35" s="14">
        <f>IF(OR(H35&gt;H33),"Er","")</f>
      </c>
    </row>
    <row r="36" spans="2:15" ht="15.75" customHeight="1">
      <c r="B36" s="109" t="s">
        <v>74</v>
      </c>
      <c r="C36" s="140">
        <f t="shared" si="0"/>
        <v>109</v>
      </c>
      <c r="D36" s="96"/>
      <c r="E36" s="64">
        <v>109</v>
      </c>
      <c r="F36" s="64"/>
      <c r="G36" s="64"/>
      <c r="H36" s="57"/>
      <c r="J36" s="14"/>
      <c r="K36" s="14">
        <f>IF(OR(D36&gt;D33),"Er","")</f>
      </c>
      <c r="L36" s="14">
        <f>IF(OR(E36&gt;E33),"Er","")</f>
      </c>
      <c r="M36" s="14">
        <f>IF(OR(F36&gt;F33),"Er","")</f>
      </c>
      <c r="N36" s="14">
        <f>IF(OR(G36&gt;G33),"Er","")</f>
      </c>
      <c r="O36" s="14">
        <f>IF(OR(H36&gt;H33),"Er","")</f>
      </c>
    </row>
    <row r="37" spans="2:15" ht="15.75" customHeight="1">
      <c r="B37" s="109" t="s">
        <v>75</v>
      </c>
      <c r="C37" s="140">
        <f t="shared" si="0"/>
        <v>134</v>
      </c>
      <c r="D37" s="96"/>
      <c r="E37" s="64"/>
      <c r="F37" s="64">
        <v>134</v>
      </c>
      <c r="G37" s="64"/>
      <c r="H37" s="57"/>
      <c r="J37" s="14"/>
      <c r="K37" s="14">
        <f>IF(OR(D37&gt;D33),"Er","")</f>
      </c>
      <c r="L37" s="14">
        <f>IF(OR(E37&gt;E33),"Er","")</f>
      </c>
      <c r="M37" s="14">
        <f>IF(OR(F37&gt;F33),"Er","")</f>
      </c>
      <c r="N37" s="14">
        <f>IF(OR(G37&gt;G33),"Er","")</f>
      </c>
      <c r="O37" s="14">
        <f>IF(OR(H37&gt;H33),"Er","")</f>
      </c>
    </row>
    <row r="38" spans="2:15" ht="15.75" customHeight="1">
      <c r="B38" s="109" t="s">
        <v>76</v>
      </c>
      <c r="C38" s="140">
        <f t="shared" si="0"/>
        <v>233</v>
      </c>
      <c r="D38" s="96"/>
      <c r="E38" s="64">
        <v>1</v>
      </c>
      <c r="F38" s="64"/>
      <c r="G38" s="64">
        <v>122</v>
      </c>
      <c r="H38" s="57">
        <v>110</v>
      </c>
      <c r="J38" s="14"/>
      <c r="K38" s="14">
        <f>IF(OR(D38&gt;D33),"Er","")</f>
      </c>
      <c r="L38" s="14">
        <f>IF(OR(E38&gt;E33),"Er","")</f>
      </c>
      <c r="M38" s="14">
        <f>IF(OR(F38&gt;F33),"Er","")</f>
      </c>
      <c r="N38" s="14">
        <f>IF(OR(G38&gt;G33),"Er","")</f>
      </c>
      <c r="O38" s="14">
        <f>IF(OR(H38&gt;H33),"Er","")</f>
      </c>
    </row>
    <row r="39" spans="2:15" ht="15.75" customHeight="1">
      <c r="B39" s="109" t="s">
        <v>77</v>
      </c>
      <c r="C39" s="140">
        <f t="shared" si="0"/>
        <v>0</v>
      </c>
      <c r="D39" s="96"/>
      <c r="E39" s="64"/>
      <c r="F39" s="64"/>
      <c r="G39" s="64"/>
      <c r="H39" s="57"/>
      <c r="J39" s="14"/>
      <c r="K39" s="14">
        <f>IF(OR(D39&gt;D33),"Er","")</f>
      </c>
      <c r="L39" s="14">
        <f>IF(OR(E39&gt;E33),"Er","")</f>
      </c>
      <c r="M39" s="14">
        <f>IF(OR(F39&gt;F33),"Er","")</f>
      </c>
      <c r="N39" s="14">
        <f>IF(OR(G39&gt;G33),"Er","")</f>
      </c>
      <c r="O39" s="14">
        <f>IF(OR(H39&gt;H33),"Er","")</f>
      </c>
    </row>
    <row r="40" spans="2:15" ht="15.75" customHeight="1">
      <c r="B40" s="109" t="s">
        <v>78</v>
      </c>
      <c r="C40" s="140">
        <f t="shared" si="0"/>
        <v>3</v>
      </c>
      <c r="D40" s="96"/>
      <c r="E40" s="64"/>
      <c r="F40" s="64"/>
      <c r="G40" s="64"/>
      <c r="H40" s="57">
        <v>3</v>
      </c>
      <c r="J40" s="14"/>
      <c r="K40" s="14">
        <f>IF(OR(D40&gt;D33),"Er","")</f>
      </c>
      <c r="L40" s="14">
        <f>IF(OR(E40&gt;E33),"Er","")</f>
      </c>
      <c r="M40" s="14">
        <f>IF(OR(F40&gt;F33),"Er","")</f>
      </c>
      <c r="N40" s="14">
        <f>IF(OR(G40&gt;G33),"Er","")</f>
      </c>
      <c r="O40" s="14">
        <f>IF(OR(H40&gt;H33),"Er","")</f>
      </c>
    </row>
    <row r="41" spans="2:15" ht="16.5" customHeight="1">
      <c r="B41" s="173" t="s">
        <v>41</v>
      </c>
      <c r="C41" s="136">
        <f t="shared" si="0"/>
        <v>287</v>
      </c>
      <c r="D41" s="158">
        <f>D6</f>
        <v>67</v>
      </c>
      <c r="E41" s="158">
        <f>E6</f>
        <v>53</v>
      </c>
      <c r="F41" s="158">
        <f>F6</f>
        <v>55</v>
      </c>
      <c r="G41" s="158">
        <f>G6</f>
        <v>56</v>
      </c>
      <c r="H41" s="159">
        <f>H6</f>
        <v>56</v>
      </c>
      <c r="J41" s="14"/>
      <c r="K41" s="14">
        <f>IF(AND(D41&lt;&gt;SUM(D42:D48),D41&lt;&gt;0),"Er","")</f>
      </c>
      <c r="L41" s="14">
        <f>IF(AND(E41&lt;&gt;SUM(E42:E48),E41&lt;&gt;0),"Er","")</f>
      </c>
      <c r="M41" s="14">
        <f>IF(AND(F41&lt;&gt;SUM(F42:F48),F41&lt;&gt;0),"Er","")</f>
      </c>
      <c r="N41" s="14">
        <f>IF(AND(G41&lt;&gt;SUM(G42:G48),G41&lt;&gt;0),"Er","")</f>
      </c>
      <c r="O41" s="14">
        <f>IF(AND(H41&lt;&gt;SUM(H42:H48),H41&lt;&gt;0),"Er","")</f>
      </c>
    </row>
    <row r="42" spans="2:15" ht="15.75" customHeight="1">
      <c r="B42" s="108" t="s">
        <v>126</v>
      </c>
      <c r="C42" s="140">
        <f t="shared" si="0"/>
        <v>0</v>
      </c>
      <c r="D42" s="95"/>
      <c r="E42" s="63"/>
      <c r="F42" s="63"/>
      <c r="G42" s="63"/>
      <c r="H42" s="59"/>
      <c r="J42" s="14"/>
      <c r="K42" s="14">
        <f>IF(OR(D42&gt;D41),"Er","")</f>
      </c>
      <c r="L42" s="14">
        <f>IF(OR(E42&gt;E41),"Er","")</f>
      </c>
      <c r="M42" s="14">
        <f>IF(OR(F42&gt;F41),"Er","")</f>
      </c>
      <c r="N42" s="14">
        <f>IF(OR(G42&gt;G41),"Er","")</f>
      </c>
      <c r="O42" s="14">
        <f>IF(OR(H42&gt;H41),"Er","")</f>
      </c>
    </row>
    <row r="43" spans="2:15" ht="15.75" customHeight="1">
      <c r="B43" s="109" t="s">
        <v>73</v>
      </c>
      <c r="C43" s="140">
        <f t="shared" si="0"/>
        <v>67</v>
      </c>
      <c r="D43" s="96">
        <v>67</v>
      </c>
      <c r="E43" s="64"/>
      <c r="F43" s="64"/>
      <c r="G43" s="64"/>
      <c r="H43" s="57"/>
      <c r="J43" s="14"/>
      <c r="K43" s="14">
        <f>IF(OR(D43&gt;D41),"Er","")</f>
      </c>
      <c r="L43" s="14">
        <f>IF(OR(E43&gt;E41),"Er","")</f>
      </c>
      <c r="M43" s="14">
        <f>IF(OR(F43&gt;F41),"Er","")</f>
      </c>
      <c r="N43" s="14">
        <f>IF(OR(G43&gt;G41),"Er","")</f>
      </c>
      <c r="O43" s="14">
        <f>IF(OR(H43&gt;H41),"Er","")</f>
      </c>
    </row>
    <row r="44" spans="2:15" ht="15.75" customHeight="1">
      <c r="B44" s="109" t="s">
        <v>74</v>
      </c>
      <c r="C44" s="140">
        <f t="shared" si="0"/>
        <v>52</v>
      </c>
      <c r="D44" s="96"/>
      <c r="E44" s="64">
        <v>52</v>
      </c>
      <c r="F44" s="64"/>
      <c r="G44" s="64"/>
      <c r="H44" s="57"/>
      <c r="J44" s="14"/>
      <c r="K44" s="14">
        <f>IF(OR(D44&gt;D41),"Er","")</f>
      </c>
      <c r="L44" s="14">
        <f>IF(OR(E44&gt;E41),"Er","")</f>
      </c>
      <c r="M44" s="14">
        <f>IF(OR(F44&gt;F41),"Er","")</f>
      </c>
      <c r="N44" s="14">
        <f>IF(OR(G44&gt;G41),"Er","")</f>
      </c>
      <c r="O44" s="14">
        <f>IF(OR(H44&gt;H41),"Er","")</f>
      </c>
    </row>
    <row r="45" spans="2:15" ht="15.75" customHeight="1">
      <c r="B45" s="109" t="s">
        <v>75</v>
      </c>
      <c r="C45" s="140">
        <f t="shared" si="0"/>
        <v>56</v>
      </c>
      <c r="D45" s="96"/>
      <c r="E45" s="64">
        <v>1</v>
      </c>
      <c r="F45" s="64">
        <v>55</v>
      </c>
      <c r="G45" s="64"/>
      <c r="H45" s="57"/>
      <c r="J45" s="14"/>
      <c r="K45" s="14">
        <f>IF(OR(D45&gt;D41),"Er","")</f>
      </c>
      <c r="L45" s="14">
        <f>IF(OR(E45&gt;E41),"Er","")</f>
      </c>
      <c r="M45" s="14">
        <f>IF(OR(F45&gt;F41),"Er","")</f>
      </c>
      <c r="N45" s="14">
        <f>IF(OR(G45&gt;G41),"Er","")</f>
      </c>
      <c r="O45" s="14">
        <f>IF(OR(H45&gt;H41),"Er","")</f>
      </c>
    </row>
    <row r="46" spans="2:15" ht="15.75" customHeight="1">
      <c r="B46" s="109" t="s">
        <v>76</v>
      </c>
      <c r="C46" s="140">
        <f t="shared" si="0"/>
        <v>56</v>
      </c>
      <c r="D46" s="96"/>
      <c r="E46" s="64"/>
      <c r="F46" s="64"/>
      <c r="G46" s="64">
        <v>56</v>
      </c>
      <c r="H46" s="57"/>
      <c r="J46" s="14"/>
      <c r="K46" s="14">
        <f>IF(OR(D46&gt;D41),"Er","")</f>
      </c>
      <c r="L46" s="14">
        <f>IF(OR(E46&gt;E41),"Er","")</f>
      </c>
      <c r="M46" s="14">
        <f>IF(OR(F46&gt;F41),"Er","")</f>
      </c>
      <c r="N46" s="14">
        <f>IF(OR(G46&gt;G41),"Er","")</f>
      </c>
      <c r="O46" s="14">
        <f>IF(OR(H46&gt;H41),"Er","")</f>
      </c>
    </row>
    <row r="47" spans="2:15" ht="15.75" customHeight="1">
      <c r="B47" s="109" t="s">
        <v>77</v>
      </c>
      <c r="C47" s="140">
        <f t="shared" si="0"/>
        <v>55</v>
      </c>
      <c r="D47" s="96"/>
      <c r="E47" s="64"/>
      <c r="F47" s="64"/>
      <c r="G47" s="64"/>
      <c r="H47" s="57">
        <v>55</v>
      </c>
      <c r="J47" s="14"/>
      <c r="K47" s="14">
        <f>IF(OR(D47&gt;D41),"Er","")</f>
      </c>
      <c r="L47" s="14">
        <f>IF(OR(E47&gt;E41),"Er","")</f>
      </c>
      <c r="M47" s="14">
        <f>IF(OR(F47&gt;F41),"Er","")</f>
      </c>
      <c r="N47" s="14">
        <f>IF(OR(G47&gt;G41),"Er","")</f>
      </c>
      <c r="O47" s="14">
        <f>IF(OR(H47&gt;H41),"Er","")</f>
      </c>
    </row>
    <row r="48" spans="2:15" ht="15.75" customHeight="1">
      <c r="B48" s="109" t="s">
        <v>78</v>
      </c>
      <c r="C48" s="140">
        <f t="shared" si="0"/>
        <v>1</v>
      </c>
      <c r="D48" s="96"/>
      <c r="E48" s="64"/>
      <c r="F48" s="64"/>
      <c r="G48" s="64"/>
      <c r="H48" s="57">
        <v>1</v>
      </c>
      <c r="J48" s="14"/>
      <c r="K48" s="14">
        <f>IF(OR(D48&gt;D41),"Er","")</f>
      </c>
      <c r="L48" s="14">
        <f>IF(OR(E48&gt;E41),"Er","")</f>
      </c>
      <c r="M48" s="14">
        <f>IF(OR(F48&gt;F41),"Er","")</f>
      </c>
      <c r="N48" s="14">
        <f>IF(OR(G48&gt;G41),"Er","")</f>
      </c>
      <c r="O48" s="14">
        <f>IF(OR(H48&gt;H41),"Er","")</f>
      </c>
    </row>
    <row r="49" spans="2:15" ht="16.5" customHeight="1">
      <c r="B49" s="173" t="s">
        <v>42</v>
      </c>
      <c r="C49" s="136">
        <f t="shared" si="0"/>
        <v>0</v>
      </c>
      <c r="D49" s="158">
        <f>D7</f>
        <v>0</v>
      </c>
      <c r="E49" s="158">
        <f>E7</f>
        <v>0</v>
      </c>
      <c r="F49" s="158">
        <f>F7</f>
        <v>0</v>
      </c>
      <c r="G49" s="158">
        <f>G7</f>
        <v>0</v>
      </c>
      <c r="H49" s="159">
        <f>H7</f>
        <v>0</v>
      </c>
      <c r="J49" s="14"/>
      <c r="K49" s="14">
        <f>IF(AND(D49&lt;&gt;SUM(D50:D56),D49&lt;&gt;0),"Er","")</f>
      </c>
      <c r="L49" s="14">
        <f>IF(AND(E49&lt;&gt;SUM(E50:E56),E49&lt;&gt;0),"Er","")</f>
      </c>
      <c r="M49" s="14">
        <f>IF(AND(F49&lt;&gt;SUM(F50:F56),F49&lt;&gt;0),"Er","")</f>
      </c>
      <c r="N49" s="14">
        <f>IF(AND(G49&lt;&gt;SUM(G50:G56),G49&lt;&gt;0),"Er","")</f>
      </c>
      <c r="O49" s="14">
        <f>IF(AND(H49&lt;&gt;SUM(H50:H56),H49&lt;&gt;0),"Er","")</f>
      </c>
    </row>
    <row r="50" spans="2:15" ht="16.5" customHeight="1">
      <c r="B50" s="108" t="s">
        <v>126</v>
      </c>
      <c r="C50" s="140">
        <f t="shared" si="0"/>
        <v>0</v>
      </c>
      <c r="D50" s="95"/>
      <c r="E50" s="63"/>
      <c r="F50" s="63"/>
      <c r="G50" s="63"/>
      <c r="H50" s="59"/>
      <c r="J50" s="14"/>
      <c r="K50" s="14">
        <f>IF(OR(D50&gt;D49),"Er","")</f>
      </c>
      <c r="L50" s="14">
        <f>IF(OR(E50&gt;E49),"Er","")</f>
      </c>
      <c r="M50" s="14">
        <f>IF(OR(F50&gt;F49),"Er","")</f>
      </c>
      <c r="N50" s="14">
        <f>IF(OR(G50&gt;G49),"Er","")</f>
      </c>
      <c r="O50" s="14">
        <f>IF(OR(H50&gt;H49),"Er","")</f>
      </c>
    </row>
    <row r="51" spans="2:15" ht="16.5" customHeight="1">
      <c r="B51" s="109" t="s">
        <v>73</v>
      </c>
      <c r="C51" s="140">
        <f t="shared" si="0"/>
        <v>0</v>
      </c>
      <c r="D51" s="96"/>
      <c r="E51" s="64"/>
      <c r="F51" s="64"/>
      <c r="G51" s="64"/>
      <c r="H51" s="57"/>
      <c r="J51" s="14"/>
      <c r="K51" s="14">
        <f>IF(OR(D51&gt;D49),"Er","")</f>
      </c>
      <c r="L51" s="14">
        <f>IF(OR(E51&gt;E49),"Er","")</f>
      </c>
      <c r="M51" s="14">
        <f>IF(OR(F51&gt;F49),"Er","")</f>
      </c>
      <c r="N51" s="14">
        <f>IF(OR(G51&gt;G49),"Er","")</f>
      </c>
      <c r="O51" s="14">
        <f>IF(OR(H51&gt;H49),"Er","")</f>
      </c>
    </row>
    <row r="52" spans="2:15" ht="16.5" customHeight="1">
      <c r="B52" s="109" t="s">
        <v>74</v>
      </c>
      <c r="C52" s="140">
        <f t="shared" si="0"/>
        <v>0</v>
      </c>
      <c r="D52" s="96"/>
      <c r="E52" s="64"/>
      <c r="F52" s="64"/>
      <c r="G52" s="64"/>
      <c r="H52" s="57"/>
      <c r="J52" s="14"/>
      <c r="K52" s="14">
        <f>IF(OR(D52&gt;D49),"Er","")</f>
      </c>
      <c r="L52" s="14">
        <f>IF(OR(E52&gt;E49),"Er","")</f>
      </c>
      <c r="M52" s="14">
        <f>IF(OR(F52&gt;F49),"Er","")</f>
      </c>
      <c r="N52" s="14">
        <f>IF(OR(G52&gt;G49),"Er","")</f>
      </c>
      <c r="O52" s="14">
        <f>IF(OR(H52&gt;H49),"Er","")</f>
      </c>
    </row>
    <row r="53" spans="2:15" ht="16.5" customHeight="1">
      <c r="B53" s="109" t="s">
        <v>75</v>
      </c>
      <c r="C53" s="140">
        <f t="shared" si="0"/>
        <v>0</v>
      </c>
      <c r="D53" s="96"/>
      <c r="E53" s="64"/>
      <c r="F53" s="64"/>
      <c r="G53" s="64"/>
      <c r="H53" s="57"/>
      <c r="J53" s="14"/>
      <c r="K53" s="14">
        <f>IF(OR(D53&gt;D49),"Er","")</f>
      </c>
      <c r="L53" s="14">
        <f>IF(OR(E53&gt;E49),"Er","")</f>
      </c>
      <c r="M53" s="14">
        <f>IF(OR(F53&gt;F49),"Er","")</f>
      </c>
      <c r="N53" s="14">
        <f>IF(OR(G53&gt;G49),"Er","")</f>
      </c>
      <c r="O53" s="14">
        <f>IF(OR(H53&gt;H49),"Er","")</f>
      </c>
    </row>
    <row r="54" spans="2:15" ht="16.5" customHeight="1">
      <c r="B54" s="109" t="s">
        <v>76</v>
      </c>
      <c r="C54" s="140">
        <f t="shared" si="0"/>
        <v>0</v>
      </c>
      <c r="D54" s="96"/>
      <c r="E54" s="64"/>
      <c r="F54" s="64"/>
      <c r="G54" s="64"/>
      <c r="H54" s="57"/>
      <c r="J54" s="14"/>
      <c r="K54" s="14">
        <f>IF(OR(D54&gt;D49),"Er","")</f>
      </c>
      <c r="L54" s="14">
        <f>IF(OR(E54&gt;E49),"Er","")</f>
      </c>
      <c r="M54" s="14">
        <f>IF(OR(F54&gt;F49),"Er","")</f>
      </c>
      <c r="N54" s="14">
        <f>IF(OR(G54&gt;G49),"Er","")</f>
      </c>
      <c r="O54" s="14">
        <f>IF(OR(H54&gt;H49),"Er","")</f>
      </c>
    </row>
    <row r="55" spans="2:15" ht="16.5" customHeight="1">
      <c r="B55" s="109" t="s">
        <v>77</v>
      </c>
      <c r="C55" s="140">
        <f t="shared" si="0"/>
        <v>0</v>
      </c>
      <c r="D55" s="96"/>
      <c r="E55" s="64"/>
      <c r="F55" s="64"/>
      <c r="G55" s="64"/>
      <c r="H55" s="57"/>
      <c r="J55" s="14"/>
      <c r="K55" s="14">
        <f>IF(OR(D55&gt;D49),"Er","")</f>
      </c>
      <c r="L55" s="14">
        <f>IF(OR(E55&gt;E49),"Er","")</f>
      </c>
      <c r="M55" s="14">
        <f>IF(OR(F55&gt;F49),"Er","")</f>
      </c>
      <c r="N55" s="14">
        <f>IF(OR(G55&gt;G49),"Er","")</f>
      </c>
      <c r="O55" s="14">
        <f>IF(OR(H55&gt;H49),"Er","")</f>
      </c>
    </row>
    <row r="56" spans="2:15" ht="16.5" customHeight="1" thickBot="1">
      <c r="B56" s="110" t="s">
        <v>78</v>
      </c>
      <c r="C56" s="146">
        <f t="shared" si="0"/>
        <v>0</v>
      </c>
      <c r="D56" s="97"/>
      <c r="E56" s="84"/>
      <c r="F56" s="84"/>
      <c r="G56" s="84"/>
      <c r="H56" s="62"/>
      <c r="J56" s="14"/>
      <c r="K56" s="14">
        <f>IF(OR(D56&gt;D49),"Er","")</f>
      </c>
      <c r="L56" s="14">
        <f>IF(OR(E56&gt;E49),"Er","")</f>
      </c>
      <c r="M56" s="14">
        <f>IF(OR(F56&gt;F49),"Er","")</f>
      </c>
      <c r="N56" s="14">
        <f>IF(OR(G56&gt;G49),"Er","")</f>
      </c>
      <c r="O56" s="14">
        <f>IF(OR(H56&gt;H49),"Er","")</f>
      </c>
    </row>
    <row r="57" spans="2:3" ht="4.5" customHeight="1" thickBot="1">
      <c r="B57" s="55"/>
      <c r="C57" s="55"/>
    </row>
    <row r="58" spans="2:8" ht="15.75">
      <c r="B58" s="280" t="s">
        <v>143</v>
      </c>
      <c r="C58" s="282" t="s">
        <v>25</v>
      </c>
      <c r="D58" s="286" t="s">
        <v>0</v>
      </c>
      <c r="E58" s="286"/>
      <c r="F58" s="286"/>
      <c r="G58" s="286"/>
      <c r="H58" s="287"/>
    </row>
    <row r="59" spans="2:8" ht="15.75">
      <c r="B59" s="281"/>
      <c r="C59" s="283"/>
      <c r="D59" s="31" t="s">
        <v>34</v>
      </c>
      <c r="E59" s="31" t="s">
        <v>35</v>
      </c>
      <c r="F59" s="31" t="s">
        <v>70</v>
      </c>
      <c r="G59" s="31" t="s">
        <v>36</v>
      </c>
      <c r="H59" s="32" t="s">
        <v>37</v>
      </c>
    </row>
    <row r="60" spans="2:15" ht="15.75">
      <c r="B60" s="175" t="s">
        <v>72</v>
      </c>
      <c r="C60" s="136">
        <f>SUM(D60:H60)</f>
        <v>618</v>
      </c>
      <c r="D60" s="136">
        <f>D5</f>
        <v>139</v>
      </c>
      <c r="E60" s="136">
        <f>E5</f>
        <v>110</v>
      </c>
      <c r="F60" s="136">
        <f>F5</f>
        <v>134</v>
      </c>
      <c r="G60" s="136">
        <f>G5</f>
        <v>122</v>
      </c>
      <c r="H60" s="138">
        <f>H5</f>
        <v>113</v>
      </c>
      <c r="J60" s="14"/>
      <c r="K60" s="14">
        <f>IF(AND(D60&lt;&gt;SUM(D61:D64),D60&lt;&gt;0),"Er","")</f>
      </c>
      <c r="L60" s="14">
        <f>IF(AND(E60&lt;&gt;SUM(E61:E64),E60&lt;&gt;0),"Er","")</f>
      </c>
      <c r="M60" s="14">
        <f>IF(AND(F60&lt;&gt;SUM(F61:F64),F60&lt;&gt;0),"Er","")</f>
      </c>
      <c r="N60" s="14">
        <f>IF(AND(G60&lt;&gt;SUM(G61:G64),G60&lt;&gt;0),"Er","")</f>
      </c>
      <c r="O60" s="14">
        <f>IF(AND(H60&lt;&gt;SUM(H61:H64),H60&lt;&gt;0),"Er","")</f>
      </c>
    </row>
    <row r="61" spans="2:15" ht="15.75" customHeight="1">
      <c r="B61" s="100" t="s">
        <v>198</v>
      </c>
      <c r="C61" s="139">
        <f>SUM(D61:H61)</f>
        <v>0</v>
      </c>
      <c r="D61" s="63"/>
      <c r="E61" s="63"/>
      <c r="F61" s="63"/>
      <c r="G61" s="63"/>
      <c r="H61" s="59"/>
      <c r="J61" s="14"/>
      <c r="K61" s="14">
        <f>IF(OR(D61&gt;D60),"Er","")</f>
      </c>
      <c r="L61" s="14">
        <f>IF(OR(E61&gt;E60),"Er","")</f>
      </c>
      <c r="M61" s="14">
        <f>IF(OR(F61&gt;F60),"Er","")</f>
      </c>
      <c r="N61" s="14">
        <f>IF(OR(G61&gt;G60),"Er","")</f>
      </c>
      <c r="O61" s="14">
        <f>IF(OR(H61&gt;H60),"Er","")</f>
      </c>
    </row>
    <row r="62" spans="2:15" ht="15.75" customHeight="1">
      <c r="B62" s="103" t="s">
        <v>112</v>
      </c>
      <c r="C62" s="140">
        <f>SUM(D62:H62)</f>
        <v>618</v>
      </c>
      <c r="D62" s="64">
        <v>139</v>
      </c>
      <c r="E62" s="64">
        <v>110</v>
      </c>
      <c r="F62" s="64">
        <v>134</v>
      </c>
      <c r="G62" s="64">
        <v>122</v>
      </c>
      <c r="H62" s="57">
        <v>113</v>
      </c>
      <c r="J62" s="14"/>
      <c r="K62" s="14">
        <f>IF(OR(D62&gt;D60),"Er","")</f>
      </c>
      <c r="L62" s="14">
        <f>IF(OR(E62&gt;E60),"Er","")</f>
      </c>
      <c r="M62" s="14">
        <f>IF(OR(F62&gt;F60),"Er","")</f>
      </c>
      <c r="N62" s="14">
        <f>IF(OR(G62&gt;G60),"Er","")</f>
      </c>
      <c r="O62" s="14">
        <f>IF(OR(H62&gt;H60),"Er","")</f>
      </c>
    </row>
    <row r="63" spans="2:15" ht="15.75" customHeight="1">
      <c r="B63" s="103" t="s">
        <v>260</v>
      </c>
      <c r="C63" s="140">
        <f>SUM(D63:H63)</f>
        <v>0</v>
      </c>
      <c r="D63" s="64"/>
      <c r="E63" s="64"/>
      <c r="F63" s="64"/>
      <c r="G63" s="64"/>
      <c r="H63" s="57"/>
      <c r="J63" s="14"/>
      <c r="K63" s="14">
        <f>IF(OR(D63&gt;D60),"Er","")</f>
      </c>
      <c r="L63" s="14">
        <f>IF(OR(E63&gt;E60),"Er","")</f>
      </c>
      <c r="M63" s="14">
        <f>IF(OR(F63&gt;F60),"Er","")</f>
      </c>
      <c r="N63" s="14">
        <f>IF(OR(G63&gt;G60),"Er","")</f>
      </c>
      <c r="O63" s="14">
        <f>IF(OR(H63&gt;H60),"Er","")</f>
      </c>
    </row>
    <row r="64" spans="2:15" ht="15.75" customHeight="1" thickBot="1">
      <c r="B64" s="104" t="s">
        <v>261</v>
      </c>
      <c r="C64" s="146">
        <f>SUM(D64:H64)</f>
        <v>0</v>
      </c>
      <c r="D64" s="84"/>
      <c r="E64" s="84"/>
      <c r="F64" s="84"/>
      <c r="G64" s="84"/>
      <c r="H64" s="62"/>
      <c r="J64" s="14"/>
      <c r="K64" s="14">
        <f>IF(OR(D64&gt;D60),"Er","")</f>
      </c>
      <c r="L64" s="14">
        <f>IF(OR(E64&gt;E60),"Er","")</f>
      </c>
      <c r="M64" s="14">
        <f>IF(OR(F64&gt;F60),"Er","")</f>
      </c>
      <c r="N64" s="14">
        <f>IF(OR(G64&gt;G60),"Er","")</f>
      </c>
      <c r="O64" s="14">
        <f>IF(OR(H64&gt;H60),"Er","")</f>
      </c>
    </row>
    <row r="65" ht="15.75">
      <c r="B65" s="30" t="s">
        <v>142</v>
      </c>
    </row>
  </sheetData>
  <sheetProtection password="C129" sheet="1" objects="1" scenarios="1"/>
  <mergeCells count="6">
    <mergeCell ref="B3:B4"/>
    <mergeCell ref="C3:C4"/>
    <mergeCell ref="D3:H3"/>
    <mergeCell ref="B58:B59"/>
    <mergeCell ref="C58:C59"/>
    <mergeCell ref="D58:H58"/>
  </mergeCells>
  <dataValidations count="5">
    <dataValidation type="whole" allowBlank="1" showInputMessage="1" showErrorMessage="1" errorTitle="Lçi nhËp d÷ liÖu" error="ChØ nhËp d÷ liÖu kiÓu sè, kh«ng nhËp ch÷." sqref="D60:H60">
      <formula1>0</formula1>
      <formula2>1000000</formula2>
    </dataValidation>
    <dataValidation allowBlank="1" showInputMessage="1" showErrorMessage="1" errorTitle="Lçi nhËp d÷ liÖu" error="ChØ nhËp d÷ liÖu kiÓu sè, kh«ng nhËp ch÷." sqref="C5:C20 C28:C33 C34:C41 C42:C49 C60 C61:C64 C50:C56 C21:C26"/>
    <dataValidation allowBlank="1" sqref="D33:H33 D41:H41 D49:H49"/>
    <dataValidation type="whole" allowBlank="1" showErrorMessage="1" errorTitle="Lỗi nhập dữ liệu" error="Chỉ nhập dữ liệu số tối đa 2000" sqref="D61:H64 D34:H40 D42:H48 D50:H56 D28:H32 D21:H26 D5:H19">
      <formula1>0</formula1>
      <formula2>2000</formula2>
    </dataValidation>
    <dataValidation allowBlank="1" showErrorMessage="1" sqref="D20:H20"/>
  </dataValidations>
  <printOptions/>
  <pageMargins left="0.7480314960629921" right="0.2362204724409449" top="0.2362204724409449" bottom="0.5118110236220472" header="0" footer="0.2362204724409449"/>
  <pageSetup horizontalDpi="600" verticalDpi="600" orientation="portrait" paperSize="9" scale="80" r:id="rId1"/>
  <headerFooter alignWithMargins="0">
    <oddFooter>&amp;L&amp;"Times New Roman,Regular"&amp;10Phiên bản 4.0.1&amp;C&amp;"Times New Roman,Regular"&amp;10Giữa năm&amp;R&amp;"Times New Roman,Regular"&amp;10&amp;A.&amp;P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1:AA61"/>
  <sheetViews>
    <sheetView showGridLines="0" zoomScalePageLayoutView="0" workbookViewId="0" topLeftCell="A1">
      <selection activeCell="U11" sqref="U11"/>
    </sheetView>
  </sheetViews>
  <sheetFormatPr defaultColWidth="8.796875" defaultRowHeight="15"/>
  <cols>
    <col min="1" max="1" width="1.69921875" style="1" customWidth="1"/>
    <col min="2" max="2" width="28" style="1" customWidth="1"/>
    <col min="3" max="3" width="6.69921875" style="1" customWidth="1"/>
    <col min="4" max="4" width="6.19921875" style="1" customWidth="1"/>
    <col min="5" max="14" width="4.8984375" style="1" customWidth="1"/>
    <col min="15" max="15" width="2" style="1" customWidth="1"/>
    <col min="16" max="25" width="3.09765625" style="2" customWidth="1"/>
    <col min="26" max="27" width="3.59765625" style="2" customWidth="1"/>
    <col min="28" max="16384" width="9" style="1" customWidth="1"/>
  </cols>
  <sheetData>
    <row r="1" ht="20.25" customHeight="1" thickBot="1">
      <c r="B1" s="11" t="s">
        <v>266</v>
      </c>
    </row>
    <row r="2" spans="2:14" ht="15.75">
      <c r="B2" s="288" t="s">
        <v>29</v>
      </c>
      <c r="C2" s="291" t="s">
        <v>25</v>
      </c>
      <c r="D2" s="291" t="s">
        <v>28</v>
      </c>
      <c r="E2" s="294" t="s">
        <v>0</v>
      </c>
      <c r="F2" s="295"/>
      <c r="G2" s="295"/>
      <c r="H2" s="295"/>
      <c r="I2" s="295"/>
      <c r="J2" s="295"/>
      <c r="K2" s="295"/>
      <c r="L2" s="295"/>
      <c r="M2" s="295"/>
      <c r="N2" s="296"/>
    </row>
    <row r="3" spans="2:14" ht="15.75">
      <c r="B3" s="289"/>
      <c r="C3" s="292"/>
      <c r="D3" s="292"/>
      <c r="E3" s="297" t="s">
        <v>34</v>
      </c>
      <c r="F3" s="298"/>
      <c r="G3" s="297" t="s">
        <v>35</v>
      </c>
      <c r="H3" s="298"/>
      <c r="I3" s="297" t="s">
        <v>70</v>
      </c>
      <c r="J3" s="298"/>
      <c r="K3" s="297" t="s">
        <v>36</v>
      </c>
      <c r="L3" s="298"/>
      <c r="M3" s="297" t="s">
        <v>37</v>
      </c>
      <c r="N3" s="299"/>
    </row>
    <row r="4" spans="2:14" ht="15.75">
      <c r="B4" s="290"/>
      <c r="C4" s="293"/>
      <c r="D4" s="293"/>
      <c r="E4" s="31" t="s">
        <v>207</v>
      </c>
      <c r="F4" s="31" t="s">
        <v>28</v>
      </c>
      <c r="G4" s="31" t="s">
        <v>207</v>
      </c>
      <c r="H4" s="31" t="s">
        <v>28</v>
      </c>
      <c r="I4" s="31" t="s">
        <v>207</v>
      </c>
      <c r="J4" s="31" t="s">
        <v>28</v>
      </c>
      <c r="K4" s="31" t="s">
        <v>207</v>
      </c>
      <c r="L4" s="31" t="s">
        <v>28</v>
      </c>
      <c r="M4" s="31" t="s">
        <v>207</v>
      </c>
      <c r="N4" s="32" t="s">
        <v>28</v>
      </c>
    </row>
    <row r="5" spans="2:27" ht="15.75">
      <c r="B5" s="164" t="s">
        <v>25</v>
      </c>
      <c r="C5" s="165">
        <f aca="true" t="shared" si="0" ref="C5:N5">SUM(C6:C61)</f>
        <v>0</v>
      </c>
      <c r="D5" s="165">
        <f t="shared" si="0"/>
        <v>0</v>
      </c>
      <c r="E5" s="165">
        <f t="shared" si="0"/>
        <v>0</v>
      </c>
      <c r="F5" s="165">
        <f t="shared" si="0"/>
        <v>0</v>
      </c>
      <c r="G5" s="165">
        <f t="shared" si="0"/>
        <v>0</v>
      </c>
      <c r="H5" s="165">
        <f t="shared" si="0"/>
        <v>0</v>
      </c>
      <c r="I5" s="165">
        <f t="shared" si="0"/>
        <v>0</v>
      </c>
      <c r="J5" s="165">
        <f t="shared" si="0"/>
        <v>0</v>
      </c>
      <c r="K5" s="165">
        <f t="shared" si="0"/>
        <v>0</v>
      </c>
      <c r="L5" s="165">
        <f t="shared" si="0"/>
        <v>0</v>
      </c>
      <c r="M5" s="165">
        <f t="shared" si="0"/>
        <v>0</v>
      </c>
      <c r="N5" s="166">
        <f t="shared" si="0"/>
        <v>0</v>
      </c>
      <c r="P5" s="51">
        <f aca="true" t="shared" si="1" ref="P5:P36">IF(OR(C5&lt;D5),"Er","")</f>
      </c>
      <c r="Q5" s="51">
        <f aca="true" t="shared" si="2" ref="Q5:Q36">IF(OR(D5&gt;C5),"Er","")</f>
      </c>
      <c r="R5" s="51">
        <f>IF(OR(E5&lt;F5),"Er","")</f>
      </c>
      <c r="S5" s="51">
        <f>IF(OR(F5&gt;E5),"Er","")</f>
      </c>
      <c r="T5" s="51">
        <f>IF(OR(G5&lt;H5),"Er","")</f>
      </c>
      <c r="U5" s="51">
        <f>IF(OR(H5&gt;G5),"Er","")</f>
      </c>
      <c r="V5" s="51">
        <f>IF(OR(I5&lt;J5),"Er","")</f>
      </c>
      <c r="W5" s="51">
        <f>IF(OR(J5&gt;I5),"Er","")</f>
      </c>
      <c r="X5" s="51">
        <f>IF(OR(K5&lt;L5),"Er","")</f>
      </c>
      <c r="Y5" s="51">
        <f>IF(OR(L5&gt;K5),"Er","")</f>
      </c>
      <c r="Z5" s="51">
        <f>IF(OR(M5&lt;N5),"Er","")</f>
      </c>
      <c r="AA5" s="51">
        <f>IF(OR(N5&gt;M5),"Er","")</f>
      </c>
    </row>
    <row r="6" spans="2:27" ht="15.75">
      <c r="B6" s="120" t="s">
        <v>208</v>
      </c>
      <c r="C6" s="167">
        <f>SUM(E6,G6,I6,K6,M6)</f>
        <v>0</v>
      </c>
      <c r="D6" s="167">
        <f aca="true" t="shared" si="3" ref="D6:D61">SUM(F6,H6,J6,L6,N6)</f>
        <v>0</v>
      </c>
      <c r="E6" s="85"/>
      <c r="F6" s="86"/>
      <c r="G6" s="86"/>
      <c r="H6" s="86"/>
      <c r="I6" s="86"/>
      <c r="J6" s="86"/>
      <c r="K6" s="86"/>
      <c r="L6" s="86"/>
      <c r="M6" s="86"/>
      <c r="N6" s="87"/>
      <c r="P6" s="51">
        <f t="shared" si="1"/>
      </c>
      <c r="Q6" s="51">
        <f t="shared" si="2"/>
      </c>
      <c r="R6" s="51">
        <f aca="true" t="shared" si="4" ref="R6:R61">IF(OR(E6&lt;F6),"Er","")</f>
      </c>
      <c r="S6" s="51">
        <f aca="true" t="shared" si="5" ref="S6:S61">IF(OR(F6&gt;E6),"Er","")</f>
      </c>
      <c r="T6" s="51">
        <f aca="true" t="shared" si="6" ref="T6:T61">IF(OR(G6&lt;H6),"Er","")</f>
      </c>
      <c r="U6" s="51">
        <f aca="true" t="shared" si="7" ref="U6:U61">IF(OR(H6&gt;G6),"Er","")</f>
      </c>
      <c r="V6" s="51">
        <f aca="true" t="shared" si="8" ref="V6:V61">IF(OR(I6&lt;J6),"Er","")</f>
      </c>
      <c r="W6" s="51">
        <f aca="true" t="shared" si="9" ref="W6:W61">IF(OR(J6&gt;I6),"Er","")</f>
      </c>
      <c r="X6" s="51">
        <f aca="true" t="shared" si="10" ref="X6:X61">IF(OR(K6&lt;L6),"Er","")</f>
      </c>
      <c r="Y6" s="51">
        <f aca="true" t="shared" si="11" ref="Y6:Y61">IF(OR(L6&gt;K6),"Er","")</f>
      </c>
      <c r="Z6" s="51">
        <f aca="true" t="shared" si="12" ref="Z6:Z61">IF(OR(M6&lt;N6),"Er","")</f>
      </c>
      <c r="AA6" s="51">
        <f aca="true" t="shared" si="13" ref="AA6:AA61">IF(OR(N6&gt;M6),"Er","")</f>
      </c>
    </row>
    <row r="7" spans="2:27" ht="15.75">
      <c r="B7" s="121" t="s">
        <v>209</v>
      </c>
      <c r="C7" s="168">
        <f aca="true" t="shared" si="14" ref="C7:C61">SUM(E7,G7,I7,K7,M7)</f>
        <v>0</v>
      </c>
      <c r="D7" s="168">
        <f t="shared" si="3"/>
        <v>0</v>
      </c>
      <c r="E7" s="88"/>
      <c r="F7" s="89"/>
      <c r="G7" s="89"/>
      <c r="H7" s="89"/>
      <c r="I7" s="89"/>
      <c r="J7" s="89"/>
      <c r="K7" s="89"/>
      <c r="L7" s="89"/>
      <c r="M7" s="89"/>
      <c r="N7" s="90"/>
      <c r="P7" s="51">
        <f t="shared" si="1"/>
      </c>
      <c r="Q7" s="51">
        <f t="shared" si="2"/>
      </c>
      <c r="R7" s="51">
        <f t="shared" si="4"/>
      </c>
      <c r="S7" s="51">
        <f t="shared" si="5"/>
      </c>
      <c r="T7" s="51">
        <f t="shared" si="6"/>
      </c>
      <c r="U7" s="51">
        <f t="shared" si="7"/>
      </c>
      <c r="V7" s="51">
        <f t="shared" si="8"/>
      </c>
      <c r="W7" s="51">
        <f t="shared" si="9"/>
      </c>
      <c r="X7" s="51">
        <f t="shared" si="10"/>
      </c>
      <c r="Y7" s="51">
        <f t="shared" si="11"/>
      </c>
      <c r="Z7" s="51">
        <f t="shared" si="12"/>
      </c>
      <c r="AA7" s="51">
        <f t="shared" si="13"/>
      </c>
    </row>
    <row r="8" spans="2:27" ht="15.75">
      <c r="B8" s="121" t="s">
        <v>210</v>
      </c>
      <c r="C8" s="168">
        <f t="shared" si="14"/>
        <v>0</v>
      </c>
      <c r="D8" s="168">
        <f t="shared" si="3"/>
        <v>0</v>
      </c>
      <c r="E8" s="89"/>
      <c r="F8" s="89"/>
      <c r="G8" s="89"/>
      <c r="H8" s="89"/>
      <c r="I8" s="89"/>
      <c r="J8" s="89"/>
      <c r="K8" s="89"/>
      <c r="L8" s="89"/>
      <c r="M8" s="89"/>
      <c r="N8" s="90"/>
      <c r="P8" s="51">
        <f t="shared" si="1"/>
      </c>
      <c r="Q8" s="51">
        <f t="shared" si="2"/>
      </c>
      <c r="R8" s="51">
        <f t="shared" si="4"/>
      </c>
      <c r="S8" s="51">
        <f t="shared" si="5"/>
      </c>
      <c r="T8" s="51">
        <f t="shared" si="6"/>
      </c>
      <c r="U8" s="51">
        <f t="shared" si="7"/>
      </c>
      <c r="V8" s="51">
        <f t="shared" si="8"/>
      </c>
      <c r="W8" s="51">
        <f t="shared" si="9"/>
      </c>
      <c r="X8" s="51">
        <f t="shared" si="10"/>
      </c>
      <c r="Y8" s="51">
        <f t="shared" si="11"/>
      </c>
      <c r="Z8" s="51">
        <f t="shared" si="12"/>
      </c>
      <c r="AA8" s="51">
        <f t="shared" si="13"/>
      </c>
    </row>
    <row r="9" spans="2:27" ht="15.75">
      <c r="B9" s="121" t="s">
        <v>211</v>
      </c>
      <c r="C9" s="168">
        <f t="shared" si="14"/>
        <v>0</v>
      </c>
      <c r="D9" s="168">
        <f t="shared" si="3"/>
        <v>0</v>
      </c>
      <c r="E9" s="89"/>
      <c r="F9" s="89"/>
      <c r="G9" s="89"/>
      <c r="H9" s="89"/>
      <c r="I9" s="89"/>
      <c r="J9" s="89"/>
      <c r="K9" s="89"/>
      <c r="L9" s="89"/>
      <c r="M9" s="89"/>
      <c r="N9" s="90"/>
      <c r="P9" s="51">
        <f t="shared" si="1"/>
      </c>
      <c r="Q9" s="51">
        <f t="shared" si="2"/>
      </c>
      <c r="R9" s="51">
        <f t="shared" si="4"/>
      </c>
      <c r="S9" s="51">
        <f t="shared" si="5"/>
      </c>
      <c r="T9" s="51">
        <f t="shared" si="6"/>
      </c>
      <c r="U9" s="51">
        <f t="shared" si="7"/>
      </c>
      <c r="V9" s="51">
        <f t="shared" si="8"/>
      </c>
      <c r="W9" s="51">
        <f t="shared" si="9"/>
      </c>
      <c r="X9" s="51">
        <f t="shared" si="10"/>
      </c>
      <c r="Y9" s="51">
        <f t="shared" si="11"/>
      </c>
      <c r="Z9" s="51">
        <f t="shared" si="12"/>
      </c>
      <c r="AA9" s="51">
        <f t="shared" si="13"/>
      </c>
    </row>
    <row r="10" spans="2:27" ht="15.75">
      <c r="B10" s="121" t="s">
        <v>212</v>
      </c>
      <c r="C10" s="168">
        <f t="shared" si="14"/>
        <v>0</v>
      </c>
      <c r="D10" s="168">
        <f t="shared" si="3"/>
        <v>0</v>
      </c>
      <c r="E10" s="89"/>
      <c r="F10" s="89"/>
      <c r="G10" s="89"/>
      <c r="H10" s="89"/>
      <c r="I10" s="89"/>
      <c r="J10" s="89"/>
      <c r="K10" s="89"/>
      <c r="L10" s="89"/>
      <c r="M10" s="89"/>
      <c r="N10" s="90"/>
      <c r="P10" s="51">
        <f t="shared" si="1"/>
      </c>
      <c r="Q10" s="51">
        <f t="shared" si="2"/>
      </c>
      <c r="R10" s="51">
        <f t="shared" si="4"/>
      </c>
      <c r="S10" s="51">
        <f t="shared" si="5"/>
      </c>
      <c r="T10" s="51">
        <f t="shared" si="6"/>
      </c>
      <c r="U10" s="51">
        <f t="shared" si="7"/>
      </c>
      <c r="V10" s="51">
        <f t="shared" si="8"/>
      </c>
      <c r="W10" s="51">
        <f t="shared" si="9"/>
      </c>
      <c r="X10" s="51">
        <f t="shared" si="10"/>
      </c>
      <c r="Y10" s="51">
        <f t="shared" si="11"/>
      </c>
      <c r="Z10" s="51">
        <f t="shared" si="12"/>
      </c>
      <c r="AA10" s="51">
        <f t="shared" si="13"/>
      </c>
    </row>
    <row r="11" spans="2:27" ht="15.75">
      <c r="B11" s="121" t="s">
        <v>213</v>
      </c>
      <c r="C11" s="168">
        <f t="shared" si="14"/>
        <v>0</v>
      </c>
      <c r="D11" s="168">
        <f t="shared" si="3"/>
        <v>0</v>
      </c>
      <c r="E11" s="89"/>
      <c r="F11" s="89"/>
      <c r="G11" s="89"/>
      <c r="H11" s="89"/>
      <c r="I11" s="89"/>
      <c r="J11" s="89"/>
      <c r="K11" s="89"/>
      <c r="L11" s="89"/>
      <c r="M11" s="89"/>
      <c r="N11" s="90"/>
      <c r="P11" s="51">
        <f t="shared" si="1"/>
      </c>
      <c r="Q11" s="51">
        <f t="shared" si="2"/>
      </c>
      <c r="R11" s="51">
        <f t="shared" si="4"/>
      </c>
      <c r="S11" s="51">
        <f t="shared" si="5"/>
      </c>
      <c r="T11" s="51">
        <f t="shared" si="6"/>
      </c>
      <c r="U11" s="51">
        <f t="shared" si="7"/>
      </c>
      <c r="V11" s="51">
        <f t="shared" si="8"/>
      </c>
      <c r="W11" s="51">
        <f t="shared" si="9"/>
      </c>
      <c r="X11" s="51">
        <f t="shared" si="10"/>
      </c>
      <c r="Y11" s="51">
        <f t="shared" si="11"/>
      </c>
      <c r="Z11" s="51">
        <f t="shared" si="12"/>
      </c>
      <c r="AA11" s="51">
        <f t="shared" si="13"/>
      </c>
    </row>
    <row r="12" spans="2:27" ht="15.75">
      <c r="B12" s="121" t="s">
        <v>214</v>
      </c>
      <c r="C12" s="168">
        <f t="shared" si="14"/>
        <v>0</v>
      </c>
      <c r="D12" s="168">
        <f t="shared" si="3"/>
        <v>0</v>
      </c>
      <c r="E12" s="89"/>
      <c r="F12" s="89"/>
      <c r="G12" s="89"/>
      <c r="H12" s="89"/>
      <c r="I12" s="89"/>
      <c r="J12" s="89"/>
      <c r="K12" s="89"/>
      <c r="L12" s="89"/>
      <c r="M12" s="89"/>
      <c r="N12" s="90"/>
      <c r="P12" s="51">
        <f t="shared" si="1"/>
      </c>
      <c r="Q12" s="51">
        <f t="shared" si="2"/>
      </c>
      <c r="R12" s="51">
        <f t="shared" si="4"/>
      </c>
      <c r="S12" s="51">
        <f t="shared" si="5"/>
      </c>
      <c r="T12" s="51">
        <f t="shared" si="6"/>
      </c>
      <c r="U12" s="51">
        <f t="shared" si="7"/>
      </c>
      <c r="V12" s="51">
        <f t="shared" si="8"/>
      </c>
      <c r="W12" s="51">
        <f t="shared" si="9"/>
      </c>
      <c r="X12" s="51">
        <f t="shared" si="10"/>
      </c>
      <c r="Y12" s="51">
        <f t="shared" si="11"/>
      </c>
      <c r="Z12" s="51">
        <f t="shared" si="12"/>
      </c>
      <c r="AA12" s="51">
        <f t="shared" si="13"/>
      </c>
    </row>
    <row r="13" spans="2:27" ht="15.75">
      <c r="B13" s="121" t="s">
        <v>215</v>
      </c>
      <c r="C13" s="168">
        <f t="shared" si="14"/>
        <v>0</v>
      </c>
      <c r="D13" s="168">
        <f t="shared" si="3"/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90"/>
      <c r="P13" s="51">
        <f t="shared" si="1"/>
      </c>
      <c r="Q13" s="51">
        <f t="shared" si="2"/>
      </c>
      <c r="R13" s="51">
        <f t="shared" si="4"/>
      </c>
      <c r="S13" s="51">
        <f t="shared" si="5"/>
      </c>
      <c r="T13" s="51">
        <f t="shared" si="6"/>
      </c>
      <c r="U13" s="51">
        <f t="shared" si="7"/>
      </c>
      <c r="V13" s="51">
        <f t="shared" si="8"/>
      </c>
      <c r="W13" s="51">
        <f t="shared" si="9"/>
      </c>
      <c r="X13" s="51">
        <f t="shared" si="10"/>
      </c>
      <c r="Y13" s="51">
        <f t="shared" si="11"/>
      </c>
      <c r="Z13" s="51">
        <f t="shared" si="12"/>
      </c>
      <c r="AA13" s="51">
        <f t="shared" si="13"/>
      </c>
    </row>
    <row r="14" spans="2:27" ht="15.75">
      <c r="B14" s="121" t="s">
        <v>216</v>
      </c>
      <c r="C14" s="168">
        <f t="shared" si="14"/>
        <v>0</v>
      </c>
      <c r="D14" s="168">
        <f t="shared" si="3"/>
        <v>0</v>
      </c>
      <c r="E14" s="89"/>
      <c r="F14" s="89"/>
      <c r="G14" s="89"/>
      <c r="H14" s="89"/>
      <c r="I14" s="89"/>
      <c r="J14" s="89"/>
      <c r="K14" s="89"/>
      <c r="L14" s="89"/>
      <c r="M14" s="89"/>
      <c r="N14" s="90"/>
      <c r="P14" s="51">
        <f t="shared" si="1"/>
      </c>
      <c r="Q14" s="51">
        <f t="shared" si="2"/>
      </c>
      <c r="R14" s="51">
        <f t="shared" si="4"/>
      </c>
      <c r="S14" s="51">
        <f t="shared" si="5"/>
      </c>
      <c r="T14" s="51">
        <f t="shared" si="6"/>
      </c>
      <c r="U14" s="51">
        <f t="shared" si="7"/>
      </c>
      <c r="V14" s="51">
        <f t="shared" si="8"/>
      </c>
      <c r="W14" s="51">
        <f t="shared" si="9"/>
      </c>
      <c r="X14" s="51">
        <f t="shared" si="10"/>
      </c>
      <c r="Y14" s="51">
        <f t="shared" si="11"/>
      </c>
      <c r="Z14" s="51">
        <f t="shared" si="12"/>
      </c>
      <c r="AA14" s="51">
        <f t="shared" si="13"/>
      </c>
    </row>
    <row r="15" spans="2:27" ht="15.75">
      <c r="B15" s="121" t="s">
        <v>217</v>
      </c>
      <c r="C15" s="168">
        <f t="shared" si="14"/>
        <v>0</v>
      </c>
      <c r="D15" s="168">
        <f t="shared" si="3"/>
        <v>0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  <c r="P15" s="51">
        <f t="shared" si="1"/>
      </c>
      <c r="Q15" s="51">
        <f t="shared" si="2"/>
      </c>
      <c r="R15" s="51">
        <f t="shared" si="4"/>
      </c>
      <c r="S15" s="51">
        <f t="shared" si="5"/>
      </c>
      <c r="T15" s="51">
        <f t="shared" si="6"/>
      </c>
      <c r="U15" s="51">
        <f t="shared" si="7"/>
      </c>
      <c r="V15" s="51">
        <f t="shared" si="8"/>
      </c>
      <c r="W15" s="51">
        <f t="shared" si="9"/>
      </c>
      <c r="X15" s="51">
        <f t="shared" si="10"/>
      </c>
      <c r="Y15" s="51">
        <f t="shared" si="11"/>
      </c>
      <c r="Z15" s="51">
        <f t="shared" si="12"/>
      </c>
      <c r="AA15" s="51">
        <f t="shared" si="13"/>
      </c>
    </row>
    <row r="16" spans="2:27" ht="15.75">
      <c r="B16" s="121" t="s">
        <v>218</v>
      </c>
      <c r="C16" s="168">
        <f t="shared" si="14"/>
        <v>0</v>
      </c>
      <c r="D16" s="168">
        <f t="shared" si="3"/>
        <v>0</v>
      </c>
      <c r="E16" s="89"/>
      <c r="F16" s="89"/>
      <c r="G16" s="89"/>
      <c r="H16" s="89"/>
      <c r="I16" s="89"/>
      <c r="J16" s="89"/>
      <c r="K16" s="89"/>
      <c r="L16" s="89"/>
      <c r="M16" s="89"/>
      <c r="N16" s="90"/>
      <c r="P16" s="51">
        <f t="shared" si="1"/>
      </c>
      <c r="Q16" s="51">
        <f t="shared" si="2"/>
      </c>
      <c r="R16" s="51">
        <f t="shared" si="4"/>
      </c>
      <c r="S16" s="51">
        <f t="shared" si="5"/>
      </c>
      <c r="T16" s="51">
        <f t="shared" si="6"/>
      </c>
      <c r="U16" s="51">
        <f t="shared" si="7"/>
      </c>
      <c r="V16" s="51">
        <f t="shared" si="8"/>
      </c>
      <c r="W16" s="51">
        <f t="shared" si="9"/>
      </c>
      <c r="X16" s="51">
        <f t="shared" si="10"/>
      </c>
      <c r="Y16" s="51">
        <f t="shared" si="11"/>
      </c>
      <c r="Z16" s="51">
        <f t="shared" si="12"/>
      </c>
      <c r="AA16" s="51">
        <f t="shared" si="13"/>
      </c>
    </row>
    <row r="17" spans="2:27" ht="15.75">
      <c r="B17" s="121" t="s">
        <v>297</v>
      </c>
      <c r="C17" s="168">
        <f t="shared" si="14"/>
        <v>0</v>
      </c>
      <c r="D17" s="168">
        <f t="shared" si="3"/>
        <v>0</v>
      </c>
      <c r="E17" s="89"/>
      <c r="F17" s="89"/>
      <c r="G17" s="89"/>
      <c r="H17" s="89"/>
      <c r="I17" s="89"/>
      <c r="J17" s="89"/>
      <c r="K17" s="89"/>
      <c r="L17" s="89"/>
      <c r="M17" s="89"/>
      <c r="N17" s="90"/>
      <c r="P17" s="51">
        <f t="shared" si="1"/>
      </c>
      <c r="Q17" s="51">
        <f t="shared" si="2"/>
      </c>
      <c r="R17" s="51">
        <f t="shared" si="4"/>
      </c>
      <c r="S17" s="51">
        <f t="shared" si="5"/>
      </c>
      <c r="T17" s="51">
        <f t="shared" si="6"/>
      </c>
      <c r="U17" s="51">
        <f t="shared" si="7"/>
      </c>
      <c r="V17" s="51">
        <f t="shared" si="8"/>
      </c>
      <c r="W17" s="51">
        <f t="shared" si="9"/>
      </c>
      <c r="X17" s="51">
        <f t="shared" si="10"/>
      </c>
      <c r="Y17" s="51">
        <f t="shared" si="11"/>
      </c>
      <c r="Z17" s="51">
        <f t="shared" si="12"/>
      </c>
      <c r="AA17" s="51">
        <f t="shared" si="13"/>
      </c>
    </row>
    <row r="18" spans="2:27" ht="15.75">
      <c r="B18" s="121" t="s">
        <v>219</v>
      </c>
      <c r="C18" s="168">
        <f t="shared" si="14"/>
        <v>0</v>
      </c>
      <c r="D18" s="168">
        <f t="shared" si="3"/>
        <v>0</v>
      </c>
      <c r="E18" s="89"/>
      <c r="F18" s="89"/>
      <c r="G18" s="89"/>
      <c r="H18" s="89"/>
      <c r="I18" s="89"/>
      <c r="J18" s="89"/>
      <c r="K18" s="89"/>
      <c r="L18" s="89"/>
      <c r="M18" s="89"/>
      <c r="N18" s="90"/>
      <c r="P18" s="51">
        <f t="shared" si="1"/>
      </c>
      <c r="Q18" s="51">
        <f t="shared" si="2"/>
      </c>
      <c r="R18" s="51">
        <f t="shared" si="4"/>
      </c>
      <c r="S18" s="51">
        <f t="shared" si="5"/>
      </c>
      <c r="T18" s="51">
        <f t="shared" si="6"/>
      </c>
      <c r="U18" s="51">
        <f t="shared" si="7"/>
      </c>
      <c r="V18" s="51">
        <f t="shared" si="8"/>
      </c>
      <c r="W18" s="51">
        <f t="shared" si="9"/>
      </c>
      <c r="X18" s="51">
        <f t="shared" si="10"/>
      </c>
      <c r="Y18" s="51">
        <f t="shared" si="11"/>
      </c>
      <c r="Z18" s="51">
        <f t="shared" si="12"/>
      </c>
      <c r="AA18" s="51">
        <f t="shared" si="13"/>
      </c>
    </row>
    <row r="19" spans="2:27" ht="15.75">
      <c r="B19" s="121" t="s">
        <v>220</v>
      </c>
      <c r="C19" s="168">
        <f t="shared" si="14"/>
        <v>0</v>
      </c>
      <c r="D19" s="168">
        <f t="shared" si="3"/>
        <v>0</v>
      </c>
      <c r="E19" s="89"/>
      <c r="F19" s="89"/>
      <c r="G19" s="89"/>
      <c r="H19" s="89"/>
      <c r="I19" s="89"/>
      <c r="J19" s="89"/>
      <c r="K19" s="89"/>
      <c r="L19" s="89"/>
      <c r="M19" s="89"/>
      <c r="N19" s="90"/>
      <c r="P19" s="51">
        <f t="shared" si="1"/>
      </c>
      <c r="Q19" s="51">
        <f t="shared" si="2"/>
      </c>
      <c r="R19" s="51">
        <f t="shared" si="4"/>
      </c>
      <c r="S19" s="51">
        <f t="shared" si="5"/>
      </c>
      <c r="T19" s="51">
        <f t="shared" si="6"/>
      </c>
      <c r="U19" s="51">
        <f t="shared" si="7"/>
      </c>
      <c r="V19" s="51">
        <f t="shared" si="8"/>
      </c>
      <c r="W19" s="51">
        <f t="shared" si="9"/>
      </c>
      <c r="X19" s="51">
        <f t="shared" si="10"/>
      </c>
      <c r="Y19" s="51">
        <f t="shared" si="11"/>
      </c>
      <c r="Z19" s="51">
        <f t="shared" si="12"/>
      </c>
      <c r="AA19" s="51">
        <f t="shared" si="13"/>
      </c>
    </row>
    <row r="20" spans="2:27" ht="15.75">
      <c r="B20" s="121" t="s">
        <v>221</v>
      </c>
      <c r="C20" s="168">
        <f t="shared" si="14"/>
        <v>0</v>
      </c>
      <c r="D20" s="168">
        <f t="shared" si="3"/>
        <v>0</v>
      </c>
      <c r="E20" s="89"/>
      <c r="F20" s="89"/>
      <c r="G20" s="89"/>
      <c r="H20" s="89"/>
      <c r="I20" s="89"/>
      <c r="J20" s="89"/>
      <c r="K20" s="89"/>
      <c r="L20" s="89"/>
      <c r="M20" s="89"/>
      <c r="N20" s="90"/>
      <c r="P20" s="51">
        <f t="shared" si="1"/>
      </c>
      <c r="Q20" s="51">
        <f t="shared" si="2"/>
      </c>
      <c r="R20" s="51">
        <f t="shared" si="4"/>
      </c>
      <c r="S20" s="51">
        <f t="shared" si="5"/>
      </c>
      <c r="T20" s="51">
        <f t="shared" si="6"/>
      </c>
      <c r="U20" s="51">
        <f t="shared" si="7"/>
      </c>
      <c r="V20" s="51">
        <f t="shared" si="8"/>
      </c>
      <c r="W20" s="51">
        <f t="shared" si="9"/>
      </c>
      <c r="X20" s="51">
        <f t="shared" si="10"/>
      </c>
      <c r="Y20" s="51">
        <f t="shared" si="11"/>
      </c>
      <c r="Z20" s="51">
        <f t="shared" si="12"/>
      </c>
      <c r="AA20" s="51">
        <f t="shared" si="13"/>
      </c>
    </row>
    <row r="21" spans="2:27" ht="15.75">
      <c r="B21" s="121" t="s">
        <v>222</v>
      </c>
      <c r="C21" s="168">
        <f t="shared" si="14"/>
        <v>0</v>
      </c>
      <c r="D21" s="168">
        <f t="shared" si="3"/>
        <v>0</v>
      </c>
      <c r="E21" s="89"/>
      <c r="F21" s="89"/>
      <c r="G21" s="89"/>
      <c r="H21" s="89"/>
      <c r="I21" s="89"/>
      <c r="J21" s="89"/>
      <c r="K21" s="89"/>
      <c r="L21" s="89"/>
      <c r="M21" s="89"/>
      <c r="N21" s="90"/>
      <c r="P21" s="51">
        <f t="shared" si="1"/>
      </c>
      <c r="Q21" s="51">
        <f t="shared" si="2"/>
      </c>
      <c r="R21" s="51">
        <f t="shared" si="4"/>
      </c>
      <c r="S21" s="51">
        <f t="shared" si="5"/>
      </c>
      <c r="T21" s="51">
        <f t="shared" si="6"/>
      </c>
      <c r="U21" s="51">
        <f t="shared" si="7"/>
      </c>
      <c r="V21" s="51">
        <f t="shared" si="8"/>
      </c>
      <c r="W21" s="51">
        <f t="shared" si="9"/>
      </c>
      <c r="X21" s="51">
        <f t="shared" si="10"/>
      </c>
      <c r="Y21" s="51">
        <f t="shared" si="11"/>
      </c>
      <c r="Z21" s="51">
        <f t="shared" si="12"/>
      </c>
      <c r="AA21" s="51">
        <f t="shared" si="13"/>
      </c>
    </row>
    <row r="22" spans="2:27" ht="15.75">
      <c r="B22" s="121" t="s">
        <v>223</v>
      </c>
      <c r="C22" s="168">
        <f t="shared" si="14"/>
        <v>0</v>
      </c>
      <c r="D22" s="168">
        <f t="shared" si="3"/>
        <v>0</v>
      </c>
      <c r="E22" s="89"/>
      <c r="F22" s="89"/>
      <c r="G22" s="89"/>
      <c r="H22" s="89"/>
      <c r="I22" s="89"/>
      <c r="J22" s="89"/>
      <c r="K22" s="89"/>
      <c r="L22" s="89"/>
      <c r="M22" s="89"/>
      <c r="N22" s="90"/>
      <c r="P22" s="51">
        <f t="shared" si="1"/>
      </c>
      <c r="Q22" s="51">
        <f t="shared" si="2"/>
      </c>
      <c r="R22" s="51">
        <f t="shared" si="4"/>
      </c>
      <c r="S22" s="51">
        <f t="shared" si="5"/>
      </c>
      <c r="T22" s="51">
        <f t="shared" si="6"/>
      </c>
      <c r="U22" s="51">
        <f t="shared" si="7"/>
      </c>
      <c r="V22" s="51">
        <f t="shared" si="8"/>
      </c>
      <c r="W22" s="51">
        <f t="shared" si="9"/>
      </c>
      <c r="X22" s="51">
        <f t="shared" si="10"/>
      </c>
      <c r="Y22" s="51">
        <f t="shared" si="11"/>
      </c>
      <c r="Z22" s="51">
        <f t="shared" si="12"/>
      </c>
      <c r="AA22" s="51">
        <f t="shared" si="13"/>
      </c>
    </row>
    <row r="23" spans="2:27" ht="15.75">
      <c r="B23" s="121" t="s">
        <v>224</v>
      </c>
      <c r="C23" s="168">
        <f t="shared" si="14"/>
        <v>0</v>
      </c>
      <c r="D23" s="168">
        <f t="shared" si="3"/>
        <v>0</v>
      </c>
      <c r="E23" s="89"/>
      <c r="F23" s="89"/>
      <c r="G23" s="89"/>
      <c r="H23" s="89"/>
      <c r="I23" s="89"/>
      <c r="J23" s="89"/>
      <c r="K23" s="89"/>
      <c r="L23" s="89"/>
      <c r="M23" s="89"/>
      <c r="N23" s="90"/>
      <c r="P23" s="51">
        <f t="shared" si="1"/>
      </c>
      <c r="Q23" s="51">
        <f t="shared" si="2"/>
      </c>
      <c r="R23" s="51">
        <f t="shared" si="4"/>
      </c>
      <c r="S23" s="51">
        <f t="shared" si="5"/>
      </c>
      <c r="T23" s="51">
        <f t="shared" si="6"/>
      </c>
      <c r="U23" s="51">
        <f t="shared" si="7"/>
      </c>
      <c r="V23" s="51">
        <f t="shared" si="8"/>
      </c>
      <c r="W23" s="51">
        <f t="shared" si="9"/>
      </c>
      <c r="X23" s="51">
        <f t="shared" si="10"/>
      </c>
      <c r="Y23" s="51">
        <f t="shared" si="11"/>
      </c>
      <c r="Z23" s="51">
        <f t="shared" si="12"/>
      </c>
      <c r="AA23" s="51">
        <f t="shared" si="13"/>
      </c>
    </row>
    <row r="24" spans="2:27" ht="15.75">
      <c r="B24" s="121" t="s">
        <v>225</v>
      </c>
      <c r="C24" s="168">
        <f t="shared" si="14"/>
        <v>0</v>
      </c>
      <c r="D24" s="168">
        <f t="shared" si="3"/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90"/>
      <c r="P24" s="51">
        <f t="shared" si="1"/>
      </c>
      <c r="Q24" s="51">
        <f t="shared" si="2"/>
      </c>
      <c r="R24" s="51">
        <f t="shared" si="4"/>
      </c>
      <c r="S24" s="51">
        <f t="shared" si="5"/>
      </c>
      <c r="T24" s="51">
        <f t="shared" si="6"/>
      </c>
      <c r="U24" s="51">
        <f t="shared" si="7"/>
      </c>
      <c r="V24" s="51">
        <f t="shared" si="8"/>
      </c>
      <c r="W24" s="51">
        <f t="shared" si="9"/>
      </c>
      <c r="X24" s="51">
        <f t="shared" si="10"/>
      </c>
      <c r="Y24" s="51">
        <f t="shared" si="11"/>
      </c>
      <c r="Z24" s="51">
        <f t="shared" si="12"/>
      </c>
      <c r="AA24" s="51">
        <f t="shared" si="13"/>
      </c>
    </row>
    <row r="25" spans="2:27" ht="15.75">
      <c r="B25" s="121" t="s">
        <v>226</v>
      </c>
      <c r="C25" s="168">
        <f t="shared" si="14"/>
        <v>0</v>
      </c>
      <c r="D25" s="168">
        <f t="shared" si="3"/>
        <v>0</v>
      </c>
      <c r="E25" s="89"/>
      <c r="F25" s="89"/>
      <c r="G25" s="89"/>
      <c r="H25" s="89"/>
      <c r="I25" s="89"/>
      <c r="J25" s="89"/>
      <c r="K25" s="89"/>
      <c r="L25" s="89"/>
      <c r="M25" s="89"/>
      <c r="N25" s="90"/>
      <c r="P25" s="51">
        <f t="shared" si="1"/>
      </c>
      <c r="Q25" s="51">
        <f t="shared" si="2"/>
      </c>
      <c r="R25" s="51">
        <f t="shared" si="4"/>
      </c>
      <c r="S25" s="51">
        <f t="shared" si="5"/>
      </c>
      <c r="T25" s="51">
        <f t="shared" si="6"/>
      </c>
      <c r="U25" s="51">
        <f t="shared" si="7"/>
      </c>
      <c r="V25" s="51">
        <f t="shared" si="8"/>
      </c>
      <c r="W25" s="51">
        <f t="shared" si="9"/>
      </c>
      <c r="X25" s="51">
        <f t="shared" si="10"/>
      </c>
      <c r="Y25" s="51">
        <f t="shared" si="11"/>
      </c>
      <c r="Z25" s="51">
        <f t="shared" si="12"/>
      </c>
      <c r="AA25" s="51">
        <f t="shared" si="13"/>
      </c>
    </row>
    <row r="26" spans="2:27" ht="15.75">
      <c r="B26" s="121" t="s">
        <v>227</v>
      </c>
      <c r="C26" s="168">
        <f t="shared" si="14"/>
        <v>0</v>
      </c>
      <c r="D26" s="168">
        <f t="shared" si="3"/>
        <v>0</v>
      </c>
      <c r="E26" s="89"/>
      <c r="F26" s="89"/>
      <c r="G26" s="89"/>
      <c r="H26" s="89"/>
      <c r="I26" s="89"/>
      <c r="J26" s="89"/>
      <c r="K26" s="89"/>
      <c r="L26" s="89"/>
      <c r="M26" s="89"/>
      <c r="N26" s="90"/>
      <c r="P26" s="51">
        <f t="shared" si="1"/>
      </c>
      <c r="Q26" s="51">
        <f t="shared" si="2"/>
      </c>
      <c r="R26" s="51">
        <f t="shared" si="4"/>
      </c>
      <c r="S26" s="51">
        <f t="shared" si="5"/>
      </c>
      <c r="T26" s="51">
        <f t="shared" si="6"/>
      </c>
      <c r="U26" s="51">
        <f t="shared" si="7"/>
      </c>
      <c r="V26" s="51">
        <f t="shared" si="8"/>
      </c>
      <c r="W26" s="51">
        <f t="shared" si="9"/>
      </c>
      <c r="X26" s="51">
        <f t="shared" si="10"/>
      </c>
      <c r="Y26" s="51">
        <f t="shared" si="11"/>
      </c>
      <c r="Z26" s="51">
        <f t="shared" si="12"/>
      </c>
      <c r="AA26" s="51">
        <f t="shared" si="13"/>
      </c>
    </row>
    <row r="27" spans="2:27" ht="15.75">
      <c r="B27" s="121" t="s">
        <v>228</v>
      </c>
      <c r="C27" s="168">
        <f t="shared" si="14"/>
        <v>0</v>
      </c>
      <c r="D27" s="168">
        <f t="shared" si="3"/>
        <v>0</v>
      </c>
      <c r="E27" s="89"/>
      <c r="F27" s="89"/>
      <c r="G27" s="89"/>
      <c r="H27" s="89"/>
      <c r="I27" s="89"/>
      <c r="J27" s="89"/>
      <c r="K27" s="89"/>
      <c r="L27" s="89"/>
      <c r="M27" s="89"/>
      <c r="N27" s="90"/>
      <c r="P27" s="51">
        <f t="shared" si="1"/>
      </c>
      <c r="Q27" s="51">
        <f t="shared" si="2"/>
      </c>
      <c r="R27" s="51">
        <f t="shared" si="4"/>
      </c>
      <c r="S27" s="51">
        <f t="shared" si="5"/>
      </c>
      <c r="T27" s="51">
        <f t="shared" si="6"/>
      </c>
      <c r="U27" s="51">
        <f t="shared" si="7"/>
      </c>
      <c r="V27" s="51">
        <f t="shared" si="8"/>
      </c>
      <c r="W27" s="51">
        <f t="shared" si="9"/>
      </c>
      <c r="X27" s="51">
        <f t="shared" si="10"/>
      </c>
      <c r="Y27" s="51">
        <f t="shared" si="11"/>
      </c>
      <c r="Z27" s="51">
        <f t="shared" si="12"/>
      </c>
      <c r="AA27" s="51">
        <f t="shared" si="13"/>
      </c>
    </row>
    <row r="28" spans="2:27" ht="15.75">
      <c r="B28" s="121" t="s">
        <v>229</v>
      </c>
      <c r="C28" s="168">
        <f t="shared" si="14"/>
        <v>0</v>
      </c>
      <c r="D28" s="168">
        <f t="shared" si="3"/>
        <v>0</v>
      </c>
      <c r="E28" s="89"/>
      <c r="F28" s="89"/>
      <c r="G28" s="89"/>
      <c r="H28" s="89"/>
      <c r="I28" s="89"/>
      <c r="J28" s="89"/>
      <c r="K28" s="89"/>
      <c r="L28" s="89"/>
      <c r="M28" s="89"/>
      <c r="N28" s="90"/>
      <c r="P28" s="51">
        <f t="shared" si="1"/>
      </c>
      <c r="Q28" s="51">
        <f t="shared" si="2"/>
      </c>
      <c r="R28" s="51">
        <f t="shared" si="4"/>
      </c>
      <c r="S28" s="51">
        <f t="shared" si="5"/>
      </c>
      <c r="T28" s="51">
        <f t="shared" si="6"/>
      </c>
      <c r="U28" s="51">
        <f t="shared" si="7"/>
      </c>
      <c r="V28" s="51">
        <f t="shared" si="8"/>
      </c>
      <c r="W28" s="51">
        <f t="shared" si="9"/>
      </c>
      <c r="X28" s="51">
        <f t="shared" si="10"/>
      </c>
      <c r="Y28" s="51">
        <f t="shared" si="11"/>
      </c>
      <c r="Z28" s="51">
        <f t="shared" si="12"/>
      </c>
      <c r="AA28" s="51">
        <f t="shared" si="13"/>
      </c>
    </row>
    <row r="29" spans="2:27" ht="15.75">
      <c r="B29" s="121" t="s">
        <v>230</v>
      </c>
      <c r="C29" s="168">
        <f t="shared" si="14"/>
        <v>0</v>
      </c>
      <c r="D29" s="168">
        <f t="shared" si="3"/>
        <v>0</v>
      </c>
      <c r="E29" s="89"/>
      <c r="F29" s="89"/>
      <c r="G29" s="89"/>
      <c r="H29" s="89"/>
      <c r="I29" s="89"/>
      <c r="J29" s="89"/>
      <c r="K29" s="89"/>
      <c r="L29" s="89"/>
      <c r="M29" s="89"/>
      <c r="N29" s="90"/>
      <c r="P29" s="51">
        <f t="shared" si="1"/>
      </c>
      <c r="Q29" s="51">
        <f t="shared" si="2"/>
      </c>
      <c r="R29" s="51">
        <f t="shared" si="4"/>
      </c>
      <c r="S29" s="51">
        <f t="shared" si="5"/>
      </c>
      <c r="T29" s="51">
        <f t="shared" si="6"/>
      </c>
      <c r="U29" s="51">
        <f t="shared" si="7"/>
      </c>
      <c r="V29" s="51">
        <f t="shared" si="8"/>
      </c>
      <c r="W29" s="51">
        <f t="shared" si="9"/>
      </c>
      <c r="X29" s="51">
        <f t="shared" si="10"/>
      </c>
      <c r="Y29" s="51">
        <f t="shared" si="11"/>
      </c>
      <c r="Z29" s="51">
        <f t="shared" si="12"/>
      </c>
      <c r="AA29" s="51">
        <f t="shared" si="13"/>
      </c>
    </row>
    <row r="30" spans="2:27" ht="15.75">
      <c r="B30" s="121" t="s">
        <v>231</v>
      </c>
      <c r="C30" s="168">
        <f t="shared" si="14"/>
        <v>0</v>
      </c>
      <c r="D30" s="168">
        <f t="shared" si="3"/>
        <v>0</v>
      </c>
      <c r="E30" s="89"/>
      <c r="F30" s="89"/>
      <c r="G30" s="89"/>
      <c r="H30" s="89"/>
      <c r="I30" s="89"/>
      <c r="J30" s="89"/>
      <c r="K30" s="89"/>
      <c r="L30" s="89"/>
      <c r="M30" s="89"/>
      <c r="N30" s="90"/>
      <c r="P30" s="51">
        <f t="shared" si="1"/>
      </c>
      <c r="Q30" s="51">
        <f t="shared" si="2"/>
      </c>
      <c r="R30" s="51">
        <f t="shared" si="4"/>
      </c>
      <c r="S30" s="51">
        <f t="shared" si="5"/>
      </c>
      <c r="T30" s="51">
        <f t="shared" si="6"/>
      </c>
      <c r="U30" s="51">
        <f t="shared" si="7"/>
      </c>
      <c r="V30" s="51">
        <f t="shared" si="8"/>
      </c>
      <c r="W30" s="51">
        <f t="shared" si="9"/>
      </c>
      <c r="X30" s="51">
        <f t="shared" si="10"/>
      </c>
      <c r="Y30" s="51">
        <f t="shared" si="11"/>
      </c>
      <c r="Z30" s="51">
        <f t="shared" si="12"/>
      </c>
      <c r="AA30" s="51">
        <f t="shared" si="13"/>
      </c>
    </row>
    <row r="31" spans="2:27" ht="15.75">
      <c r="B31" s="121" t="s">
        <v>232</v>
      </c>
      <c r="C31" s="168">
        <f t="shared" si="14"/>
        <v>0</v>
      </c>
      <c r="D31" s="168">
        <f t="shared" si="3"/>
        <v>0</v>
      </c>
      <c r="E31" s="89"/>
      <c r="F31" s="89"/>
      <c r="G31" s="89"/>
      <c r="H31" s="89"/>
      <c r="I31" s="89"/>
      <c r="J31" s="89"/>
      <c r="K31" s="89"/>
      <c r="L31" s="89"/>
      <c r="M31" s="89"/>
      <c r="N31" s="90"/>
      <c r="P31" s="51">
        <f t="shared" si="1"/>
      </c>
      <c r="Q31" s="51">
        <f t="shared" si="2"/>
      </c>
      <c r="R31" s="51">
        <f t="shared" si="4"/>
      </c>
      <c r="S31" s="51">
        <f t="shared" si="5"/>
      </c>
      <c r="T31" s="51">
        <f t="shared" si="6"/>
      </c>
      <c r="U31" s="51">
        <f t="shared" si="7"/>
      </c>
      <c r="V31" s="51">
        <f t="shared" si="8"/>
      </c>
      <c r="W31" s="51">
        <f t="shared" si="9"/>
      </c>
      <c r="X31" s="51">
        <f t="shared" si="10"/>
      </c>
      <c r="Y31" s="51">
        <f t="shared" si="11"/>
      </c>
      <c r="Z31" s="51">
        <f t="shared" si="12"/>
      </c>
      <c r="AA31" s="51">
        <f t="shared" si="13"/>
      </c>
    </row>
    <row r="32" spans="2:27" ht="15.75">
      <c r="B32" s="121" t="s">
        <v>233</v>
      </c>
      <c r="C32" s="168">
        <f t="shared" si="14"/>
        <v>0</v>
      </c>
      <c r="D32" s="168">
        <f t="shared" si="3"/>
        <v>0</v>
      </c>
      <c r="E32" s="89"/>
      <c r="F32" s="89"/>
      <c r="G32" s="89"/>
      <c r="H32" s="89"/>
      <c r="I32" s="89"/>
      <c r="J32" s="89"/>
      <c r="K32" s="89"/>
      <c r="L32" s="89"/>
      <c r="M32" s="89"/>
      <c r="N32" s="90"/>
      <c r="P32" s="51">
        <f t="shared" si="1"/>
      </c>
      <c r="Q32" s="51">
        <f t="shared" si="2"/>
      </c>
      <c r="R32" s="51">
        <f t="shared" si="4"/>
      </c>
      <c r="S32" s="51">
        <f t="shared" si="5"/>
      </c>
      <c r="T32" s="51">
        <f t="shared" si="6"/>
      </c>
      <c r="U32" s="51">
        <f t="shared" si="7"/>
      </c>
      <c r="V32" s="51">
        <f t="shared" si="8"/>
      </c>
      <c r="W32" s="51">
        <f t="shared" si="9"/>
      </c>
      <c r="X32" s="51">
        <f t="shared" si="10"/>
      </c>
      <c r="Y32" s="51">
        <f t="shared" si="11"/>
      </c>
      <c r="Z32" s="51">
        <f t="shared" si="12"/>
      </c>
      <c r="AA32" s="51">
        <f t="shared" si="13"/>
      </c>
    </row>
    <row r="33" spans="2:27" ht="15.75">
      <c r="B33" s="121" t="s">
        <v>234</v>
      </c>
      <c r="C33" s="168">
        <f t="shared" si="14"/>
        <v>0</v>
      </c>
      <c r="D33" s="168">
        <f t="shared" si="3"/>
        <v>0</v>
      </c>
      <c r="E33" s="89"/>
      <c r="F33" s="89"/>
      <c r="G33" s="89"/>
      <c r="H33" s="89"/>
      <c r="I33" s="89"/>
      <c r="J33" s="89"/>
      <c r="K33" s="89"/>
      <c r="L33" s="89"/>
      <c r="M33" s="89"/>
      <c r="N33" s="90"/>
      <c r="P33" s="51">
        <f t="shared" si="1"/>
      </c>
      <c r="Q33" s="51">
        <f t="shared" si="2"/>
      </c>
      <c r="R33" s="51">
        <f t="shared" si="4"/>
      </c>
      <c r="S33" s="51">
        <f t="shared" si="5"/>
      </c>
      <c r="T33" s="51">
        <f t="shared" si="6"/>
      </c>
      <c r="U33" s="51">
        <f t="shared" si="7"/>
      </c>
      <c r="V33" s="51">
        <f t="shared" si="8"/>
      </c>
      <c r="W33" s="51">
        <f t="shared" si="9"/>
      </c>
      <c r="X33" s="51">
        <f t="shared" si="10"/>
      </c>
      <c r="Y33" s="51">
        <f t="shared" si="11"/>
      </c>
      <c r="Z33" s="51">
        <f t="shared" si="12"/>
      </c>
      <c r="AA33" s="51">
        <f t="shared" si="13"/>
      </c>
    </row>
    <row r="34" spans="2:27" ht="15.75">
      <c r="B34" s="121" t="s">
        <v>235</v>
      </c>
      <c r="C34" s="168">
        <f t="shared" si="14"/>
        <v>0</v>
      </c>
      <c r="D34" s="168">
        <f t="shared" si="3"/>
        <v>0</v>
      </c>
      <c r="E34" s="89"/>
      <c r="F34" s="89"/>
      <c r="G34" s="89"/>
      <c r="H34" s="89"/>
      <c r="I34" s="89"/>
      <c r="J34" s="89"/>
      <c r="K34" s="89"/>
      <c r="L34" s="89"/>
      <c r="M34" s="89"/>
      <c r="N34" s="90"/>
      <c r="P34" s="51">
        <f t="shared" si="1"/>
      </c>
      <c r="Q34" s="51">
        <f t="shared" si="2"/>
      </c>
      <c r="R34" s="51">
        <f t="shared" si="4"/>
      </c>
      <c r="S34" s="51">
        <f t="shared" si="5"/>
      </c>
      <c r="T34" s="51">
        <f t="shared" si="6"/>
      </c>
      <c r="U34" s="51">
        <f t="shared" si="7"/>
      </c>
      <c r="V34" s="51">
        <f t="shared" si="8"/>
      </c>
      <c r="W34" s="51">
        <f t="shared" si="9"/>
      </c>
      <c r="X34" s="51">
        <f t="shared" si="10"/>
      </c>
      <c r="Y34" s="51">
        <f t="shared" si="11"/>
      </c>
      <c r="Z34" s="51">
        <f t="shared" si="12"/>
      </c>
      <c r="AA34" s="51">
        <f t="shared" si="13"/>
      </c>
    </row>
    <row r="35" spans="2:27" ht="15.75">
      <c r="B35" s="121" t="s">
        <v>236</v>
      </c>
      <c r="C35" s="168">
        <f t="shared" si="14"/>
        <v>0</v>
      </c>
      <c r="D35" s="168">
        <f t="shared" si="3"/>
        <v>0</v>
      </c>
      <c r="E35" s="89"/>
      <c r="F35" s="89"/>
      <c r="G35" s="89"/>
      <c r="H35" s="89"/>
      <c r="I35" s="89"/>
      <c r="J35" s="89"/>
      <c r="K35" s="89"/>
      <c r="L35" s="89"/>
      <c r="M35" s="89"/>
      <c r="N35" s="90"/>
      <c r="P35" s="51">
        <f t="shared" si="1"/>
      </c>
      <c r="Q35" s="51">
        <f t="shared" si="2"/>
      </c>
      <c r="R35" s="51">
        <f t="shared" si="4"/>
      </c>
      <c r="S35" s="51">
        <f t="shared" si="5"/>
      </c>
      <c r="T35" s="51">
        <f t="shared" si="6"/>
      </c>
      <c r="U35" s="51">
        <f t="shared" si="7"/>
      </c>
      <c r="V35" s="51">
        <f t="shared" si="8"/>
      </c>
      <c r="W35" s="51">
        <f t="shared" si="9"/>
      </c>
      <c r="X35" s="51">
        <f t="shared" si="10"/>
      </c>
      <c r="Y35" s="51">
        <f t="shared" si="11"/>
      </c>
      <c r="Z35" s="51">
        <f t="shared" si="12"/>
      </c>
      <c r="AA35" s="51">
        <f t="shared" si="13"/>
      </c>
    </row>
    <row r="36" spans="2:27" ht="15.75">
      <c r="B36" s="121" t="s">
        <v>237</v>
      </c>
      <c r="C36" s="168">
        <f t="shared" si="14"/>
        <v>0</v>
      </c>
      <c r="D36" s="168">
        <f t="shared" si="3"/>
        <v>0</v>
      </c>
      <c r="E36" s="89"/>
      <c r="F36" s="89"/>
      <c r="G36" s="89"/>
      <c r="H36" s="89"/>
      <c r="I36" s="89"/>
      <c r="J36" s="89"/>
      <c r="K36" s="89"/>
      <c r="L36" s="89"/>
      <c r="M36" s="89"/>
      <c r="N36" s="90"/>
      <c r="P36" s="51">
        <f t="shared" si="1"/>
      </c>
      <c r="Q36" s="51">
        <f t="shared" si="2"/>
      </c>
      <c r="R36" s="51">
        <f t="shared" si="4"/>
      </c>
      <c r="S36" s="51">
        <f t="shared" si="5"/>
      </c>
      <c r="T36" s="51">
        <f t="shared" si="6"/>
      </c>
      <c r="U36" s="51">
        <f t="shared" si="7"/>
      </c>
      <c r="V36" s="51">
        <f t="shared" si="8"/>
      </c>
      <c r="W36" s="51">
        <f t="shared" si="9"/>
      </c>
      <c r="X36" s="51">
        <f t="shared" si="10"/>
      </c>
      <c r="Y36" s="51">
        <f t="shared" si="11"/>
      </c>
      <c r="Z36" s="51">
        <f t="shared" si="12"/>
      </c>
      <c r="AA36" s="51">
        <f t="shared" si="13"/>
      </c>
    </row>
    <row r="37" spans="2:27" ht="15.75">
      <c r="B37" s="121" t="s">
        <v>238</v>
      </c>
      <c r="C37" s="168">
        <f t="shared" si="14"/>
        <v>0</v>
      </c>
      <c r="D37" s="168">
        <f t="shared" si="3"/>
        <v>0</v>
      </c>
      <c r="E37" s="89"/>
      <c r="F37" s="89"/>
      <c r="G37" s="89"/>
      <c r="H37" s="89"/>
      <c r="I37" s="89"/>
      <c r="J37" s="89"/>
      <c r="K37" s="89"/>
      <c r="L37" s="89"/>
      <c r="M37" s="89"/>
      <c r="N37" s="90"/>
      <c r="P37" s="51">
        <f aca="true" t="shared" si="15" ref="P37:P61">IF(OR(C37&lt;D37),"Er","")</f>
      </c>
      <c r="Q37" s="51">
        <f aca="true" t="shared" si="16" ref="Q37:Q61">IF(OR(D37&gt;C37),"Er","")</f>
      </c>
      <c r="R37" s="51">
        <f t="shared" si="4"/>
      </c>
      <c r="S37" s="51">
        <f t="shared" si="5"/>
      </c>
      <c r="T37" s="51">
        <f t="shared" si="6"/>
      </c>
      <c r="U37" s="51">
        <f t="shared" si="7"/>
      </c>
      <c r="V37" s="51">
        <f t="shared" si="8"/>
      </c>
      <c r="W37" s="51">
        <f t="shared" si="9"/>
      </c>
      <c r="X37" s="51">
        <f t="shared" si="10"/>
      </c>
      <c r="Y37" s="51">
        <f t="shared" si="11"/>
      </c>
      <c r="Z37" s="51">
        <f t="shared" si="12"/>
      </c>
      <c r="AA37" s="51">
        <f t="shared" si="13"/>
      </c>
    </row>
    <row r="38" spans="2:27" ht="15.75">
      <c r="B38" s="121" t="s">
        <v>239</v>
      </c>
      <c r="C38" s="168">
        <f t="shared" si="14"/>
        <v>0</v>
      </c>
      <c r="D38" s="168">
        <f t="shared" si="3"/>
        <v>0</v>
      </c>
      <c r="E38" s="89"/>
      <c r="F38" s="89"/>
      <c r="G38" s="89"/>
      <c r="H38" s="89"/>
      <c r="I38" s="89"/>
      <c r="J38" s="89"/>
      <c r="K38" s="89"/>
      <c r="L38" s="89"/>
      <c r="M38" s="89"/>
      <c r="N38" s="90"/>
      <c r="P38" s="51">
        <f t="shared" si="15"/>
      </c>
      <c r="Q38" s="51">
        <f t="shared" si="16"/>
      </c>
      <c r="R38" s="51">
        <f t="shared" si="4"/>
      </c>
      <c r="S38" s="51">
        <f t="shared" si="5"/>
      </c>
      <c r="T38" s="51">
        <f t="shared" si="6"/>
      </c>
      <c r="U38" s="51">
        <f t="shared" si="7"/>
      </c>
      <c r="V38" s="51">
        <f t="shared" si="8"/>
      </c>
      <c r="W38" s="51">
        <f t="shared" si="9"/>
      </c>
      <c r="X38" s="51">
        <f t="shared" si="10"/>
      </c>
      <c r="Y38" s="51">
        <f t="shared" si="11"/>
      </c>
      <c r="Z38" s="51">
        <f t="shared" si="12"/>
      </c>
      <c r="AA38" s="51">
        <f t="shared" si="13"/>
      </c>
    </row>
    <row r="39" spans="2:27" ht="15.75">
      <c r="B39" s="121" t="s">
        <v>240</v>
      </c>
      <c r="C39" s="168">
        <f t="shared" si="14"/>
        <v>0</v>
      </c>
      <c r="D39" s="168">
        <f t="shared" si="3"/>
        <v>0</v>
      </c>
      <c r="E39" s="89"/>
      <c r="F39" s="89"/>
      <c r="G39" s="89"/>
      <c r="H39" s="89"/>
      <c r="I39" s="89"/>
      <c r="J39" s="89"/>
      <c r="K39" s="89"/>
      <c r="L39" s="89"/>
      <c r="M39" s="89"/>
      <c r="N39" s="90"/>
      <c r="P39" s="51">
        <f t="shared" si="15"/>
      </c>
      <c r="Q39" s="51">
        <f t="shared" si="16"/>
      </c>
      <c r="R39" s="51">
        <f t="shared" si="4"/>
      </c>
      <c r="S39" s="51">
        <f t="shared" si="5"/>
      </c>
      <c r="T39" s="51">
        <f t="shared" si="6"/>
      </c>
      <c r="U39" s="51">
        <f t="shared" si="7"/>
      </c>
      <c r="V39" s="51">
        <f t="shared" si="8"/>
      </c>
      <c r="W39" s="51">
        <f t="shared" si="9"/>
      </c>
      <c r="X39" s="51">
        <f t="shared" si="10"/>
      </c>
      <c r="Y39" s="51">
        <f t="shared" si="11"/>
      </c>
      <c r="Z39" s="51">
        <f t="shared" si="12"/>
      </c>
      <c r="AA39" s="51">
        <f t="shared" si="13"/>
      </c>
    </row>
    <row r="40" spans="2:27" ht="15.75">
      <c r="B40" s="121" t="s">
        <v>241</v>
      </c>
      <c r="C40" s="168">
        <f t="shared" si="14"/>
        <v>0</v>
      </c>
      <c r="D40" s="168">
        <f t="shared" si="3"/>
        <v>0</v>
      </c>
      <c r="E40" s="89"/>
      <c r="F40" s="89"/>
      <c r="G40" s="89"/>
      <c r="H40" s="89"/>
      <c r="I40" s="89"/>
      <c r="J40" s="89"/>
      <c r="K40" s="89"/>
      <c r="L40" s="89"/>
      <c r="M40" s="89"/>
      <c r="N40" s="90"/>
      <c r="P40" s="51">
        <f t="shared" si="15"/>
      </c>
      <c r="Q40" s="51">
        <f t="shared" si="16"/>
      </c>
      <c r="R40" s="51">
        <f t="shared" si="4"/>
      </c>
      <c r="S40" s="51">
        <f t="shared" si="5"/>
      </c>
      <c r="T40" s="51">
        <f t="shared" si="6"/>
      </c>
      <c r="U40" s="51">
        <f t="shared" si="7"/>
      </c>
      <c r="V40" s="51">
        <f t="shared" si="8"/>
      </c>
      <c r="W40" s="51">
        <f t="shared" si="9"/>
      </c>
      <c r="X40" s="51">
        <f t="shared" si="10"/>
      </c>
      <c r="Y40" s="51">
        <f t="shared" si="11"/>
      </c>
      <c r="Z40" s="51">
        <f t="shared" si="12"/>
      </c>
      <c r="AA40" s="51">
        <f t="shared" si="13"/>
      </c>
    </row>
    <row r="41" spans="2:27" ht="15.75">
      <c r="B41" s="121" t="s">
        <v>242</v>
      </c>
      <c r="C41" s="168">
        <f t="shared" si="14"/>
        <v>0</v>
      </c>
      <c r="D41" s="168">
        <f t="shared" si="3"/>
        <v>0</v>
      </c>
      <c r="E41" s="89"/>
      <c r="F41" s="89"/>
      <c r="G41" s="89"/>
      <c r="H41" s="89"/>
      <c r="I41" s="89"/>
      <c r="J41" s="89"/>
      <c r="K41" s="89"/>
      <c r="L41" s="89"/>
      <c r="M41" s="89"/>
      <c r="N41" s="90"/>
      <c r="P41" s="51">
        <f t="shared" si="15"/>
      </c>
      <c r="Q41" s="51">
        <f t="shared" si="16"/>
      </c>
      <c r="R41" s="51">
        <f t="shared" si="4"/>
      </c>
      <c r="S41" s="51">
        <f t="shared" si="5"/>
      </c>
      <c r="T41" s="51">
        <f t="shared" si="6"/>
      </c>
      <c r="U41" s="51">
        <f t="shared" si="7"/>
      </c>
      <c r="V41" s="51">
        <f t="shared" si="8"/>
      </c>
      <c r="W41" s="51">
        <f t="shared" si="9"/>
      </c>
      <c r="X41" s="51">
        <f t="shared" si="10"/>
      </c>
      <c r="Y41" s="51">
        <f t="shared" si="11"/>
      </c>
      <c r="Z41" s="51">
        <f t="shared" si="12"/>
      </c>
      <c r="AA41" s="51">
        <f t="shared" si="13"/>
      </c>
    </row>
    <row r="42" spans="2:27" ht="15.75">
      <c r="B42" s="121" t="s">
        <v>243</v>
      </c>
      <c r="C42" s="168">
        <f t="shared" si="14"/>
        <v>0</v>
      </c>
      <c r="D42" s="168">
        <f t="shared" si="3"/>
        <v>0</v>
      </c>
      <c r="E42" s="89"/>
      <c r="F42" s="89"/>
      <c r="G42" s="89"/>
      <c r="H42" s="89"/>
      <c r="I42" s="89"/>
      <c r="J42" s="89"/>
      <c r="K42" s="89"/>
      <c r="L42" s="89"/>
      <c r="M42" s="89"/>
      <c r="N42" s="90"/>
      <c r="P42" s="51">
        <f t="shared" si="15"/>
      </c>
      <c r="Q42" s="51">
        <f t="shared" si="16"/>
      </c>
      <c r="R42" s="51">
        <f t="shared" si="4"/>
      </c>
      <c r="S42" s="51">
        <f t="shared" si="5"/>
      </c>
      <c r="T42" s="51">
        <f t="shared" si="6"/>
      </c>
      <c r="U42" s="51">
        <f t="shared" si="7"/>
      </c>
      <c r="V42" s="51">
        <f t="shared" si="8"/>
      </c>
      <c r="W42" s="51">
        <f t="shared" si="9"/>
      </c>
      <c r="X42" s="51">
        <f t="shared" si="10"/>
      </c>
      <c r="Y42" s="51">
        <f t="shared" si="11"/>
      </c>
      <c r="Z42" s="51">
        <f t="shared" si="12"/>
      </c>
      <c r="AA42" s="51">
        <f t="shared" si="13"/>
      </c>
    </row>
    <row r="43" spans="2:27" ht="15.75">
      <c r="B43" s="121" t="s">
        <v>244</v>
      </c>
      <c r="C43" s="168">
        <f t="shared" si="14"/>
        <v>0</v>
      </c>
      <c r="D43" s="168">
        <f t="shared" si="3"/>
        <v>0</v>
      </c>
      <c r="E43" s="89"/>
      <c r="F43" s="89"/>
      <c r="G43" s="89"/>
      <c r="H43" s="89"/>
      <c r="I43" s="89"/>
      <c r="J43" s="89"/>
      <c r="K43" s="89"/>
      <c r="L43" s="89"/>
      <c r="M43" s="89"/>
      <c r="N43" s="90"/>
      <c r="P43" s="51">
        <f t="shared" si="15"/>
      </c>
      <c r="Q43" s="51">
        <f t="shared" si="16"/>
      </c>
      <c r="R43" s="51">
        <f t="shared" si="4"/>
      </c>
      <c r="S43" s="51">
        <f t="shared" si="5"/>
      </c>
      <c r="T43" s="51">
        <f t="shared" si="6"/>
      </c>
      <c r="U43" s="51">
        <f t="shared" si="7"/>
      </c>
      <c r="V43" s="51">
        <f t="shared" si="8"/>
      </c>
      <c r="W43" s="51">
        <f t="shared" si="9"/>
      </c>
      <c r="X43" s="51">
        <f t="shared" si="10"/>
      </c>
      <c r="Y43" s="51">
        <f t="shared" si="11"/>
      </c>
      <c r="Z43" s="51">
        <f t="shared" si="12"/>
      </c>
      <c r="AA43" s="51">
        <f t="shared" si="13"/>
      </c>
    </row>
    <row r="44" spans="2:27" ht="15.75">
      <c r="B44" s="121" t="s">
        <v>245</v>
      </c>
      <c r="C44" s="168">
        <f t="shared" si="14"/>
        <v>0</v>
      </c>
      <c r="D44" s="168">
        <f t="shared" si="3"/>
        <v>0</v>
      </c>
      <c r="E44" s="89"/>
      <c r="F44" s="89"/>
      <c r="G44" s="89"/>
      <c r="H44" s="89"/>
      <c r="I44" s="89"/>
      <c r="J44" s="89"/>
      <c r="K44" s="89"/>
      <c r="L44" s="89"/>
      <c r="M44" s="89"/>
      <c r="N44" s="90"/>
      <c r="P44" s="51">
        <f t="shared" si="15"/>
      </c>
      <c r="Q44" s="51">
        <f t="shared" si="16"/>
      </c>
      <c r="R44" s="51">
        <f t="shared" si="4"/>
      </c>
      <c r="S44" s="51">
        <f t="shared" si="5"/>
      </c>
      <c r="T44" s="51">
        <f t="shared" si="6"/>
      </c>
      <c r="U44" s="51">
        <f t="shared" si="7"/>
      </c>
      <c r="V44" s="51">
        <f t="shared" si="8"/>
      </c>
      <c r="W44" s="51">
        <f t="shared" si="9"/>
      </c>
      <c r="X44" s="51">
        <f t="shared" si="10"/>
      </c>
      <c r="Y44" s="51">
        <f t="shared" si="11"/>
      </c>
      <c r="Z44" s="51">
        <f t="shared" si="12"/>
      </c>
      <c r="AA44" s="51">
        <f t="shared" si="13"/>
      </c>
    </row>
    <row r="45" spans="2:27" ht="15.75">
      <c r="B45" s="121" t="s">
        <v>246</v>
      </c>
      <c r="C45" s="168">
        <f t="shared" si="14"/>
        <v>0</v>
      </c>
      <c r="D45" s="168">
        <f t="shared" si="3"/>
        <v>0</v>
      </c>
      <c r="E45" s="89"/>
      <c r="F45" s="89"/>
      <c r="G45" s="89"/>
      <c r="H45" s="89"/>
      <c r="I45" s="89"/>
      <c r="J45" s="89"/>
      <c r="K45" s="89"/>
      <c r="L45" s="89"/>
      <c r="M45" s="89"/>
      <c r="N45" s="90"/>
      <c r="P45" s="51">
        <f t="shared" si="15"/>
      </c>
      <c r="Q45" s="51">
        <f t="shared" si="16"/>
      </c>
      <c r="R45" s="51">
        <f t="shared" si="4"/>
      </c>
      <c r="S45" s="51">
        <f t="shared" si="5"/>
      </c>
      <c r="T45" s="51">
        <f t="shared" si="6"/>
      </c>
      <c r="U45" s="51">
        <f t="shared" si="7"/>
      </c>
      <c r="V45" s="51">
        <f t="shared" si="8"/>
      </c>
      <c r="W45" s="51">
        <f t="shared" si="9"/>
      </c>
      <c r="X45" s="51">
        <f t="shared" si="10"/>
      </c>
      <c r="Y45" s="51">
        <f t="shared" si="11"/>
      </c>
      <c r="Z45" s="51">
        <f t="shared" si="12"/>
      </c>
      <c r="AA45" s="51">
        <f t="shared" si="13"/>
      </c>
    </row>
    <row r="46" spans="2:27" ht="15.75">
      <c r="B46" s="121" t="s">
        <v>247</v>
      </c>
      <c r="C46" s="168">
        <f t="shared" si="14"/>
        <v>0</v>
      </c>
      <c r="D46" s="168">
        <f t="shared" si="3"/>
        <v>0</v>
      </c>
      <c r="E46" s="89"/>
      <c r="F46" s="89"/>
      <c r="G46" s="89"/>
      <c r="H46" s="89"/>
      <c r="I46" s="89"/>
      <c r="J46" s="89"/>
      <c r="K46" s="89"/>
      <c r="L46" s="89"/>
      <c r="M46" s="89"/>
      <c r="N46" s="90"/>
      <c r="P46" s="51">
        <f t="shared" si="15"/>
      </c>
      <c r="Q46" s="51">
        <f t="shared" si="16"/>
      </c>
      <c r="R46" s="51">
        <f t="shared" si="4"/>
      </c>
      <c r="S46" s="51">
        <f t="shared" si="5"/>
      </c>
      <c r="T46" s="51">
        <f t="shared" si="6"/>
      </c>
      <c r="U46" s="51">
        <f t="shared" si="7"/>
      </c>
      <c r="V46" s="51">
        <f t="shared" si="8"/>
      </c>
      <c r="W46" s="51">
        <f t="shared" si="9"/>
      </c>
      <c r="X46" s="51">
        <f t="shared" si="10"/>
      </c>
      <c r="Y46" s="51">
        <f t="shared" si="11"/>
      </c>
      <c r="Z46" s="51">
        <f t="shared" si="12"/>
      </c>
      <c r="AA46" s="51">
        <f t="shared" si="13"/>
      </c>
    </row>
    <row r="47" spans="2:27" ht="15.75">
      <c r="B47" s="121" t="s">
        <v>248</v>
      </c>
      <c r="C47" s="168">
        <f t="shared" si="14"/>
        <v>0</v>
      </c>
      <c r="D47" s="168">
        <f t="shared" si="3"/>
        <v>0</v>
      </c>
      <c r="E47" s="89"/>
      <c r="F47" s="89"/>
      <c r="G47" s="89"/>
      <c r="H47" s="89"/>
      <c r="I47" s="89"/>
      <c r="J47" s="89"/>
      <c r="K47" s="89"/>
      <c r="L47" s="89"/>
      <c r="M47" s="89"/>
      <c r="N47" s="90"/>
      <c r="P47" s="51">
        <f t="shared" si="15"/>
      </c>
      <c r="Q47" s="51">
        <f t="shared" si="16"/>
      </c>
      <c r="R47" s="51">
        <f t="shared" si="4"/>
      </c>
      <c r="S47" s="51">
        <f t="shared" si="5"/>
      </c>
      <c r="T47" s="51">
        <f t="shared" si="6"/>
      </c>
      <c r="U47" s="51">
        <f t="shared" si="7"/>
      </c>
      <c r="V47" s="51">
        <f t="shared" si="8"/>
      </c>
      <c r="W47" s="51">
        <f t="shared" si="9"/>
      </c>
      <c r="X47" s="51">
        <f t="shared" si="10"/>
      </c>
      <c r="Y47" s="51">
        <f t="shared" si="11"/>
      </c>
      <c r="Z47" s="51">
        <f t="shared" si="12"/>
      </c>
      <c r="AA47" s="51">
        <f t="shared" si="13"/>
      </c>
    </row>
    <row r="48" spans="2:27" ht="15.75">
      <c r="B48" s="121" t="s">
        <v>249</v>
      </c>
      <c r="C48" s="168">
        <f t="shared" si="14"/>
        <v>0</v>
      </c>
      <c r="D48" s="168">
        <f t="shared" si="3"/>
        <v>0</v>
      </c>
      <c r="E48" s="89"/>
      <c r="F48" s="89"/>
      <c r="G48" s="89"/>
      <c r="H48" s="89"/>
      <c r="I48" s="89"/>
      <c r="J48" s="89"/>
      <c r="K48" s="89"/>
      <c r="L48" s="89"/>
      <c r="M48" s="89"/>
      <c r="N48" s="90"/>
      <c r="P48" s="51">
        <f t="shared" si="15"/>
      </c>
      <c r="Q48" s="51">
        <f t="shared" si="16"/>
      </c>
      <c r="R48" s="51">
        <f t="shared" si="4"/>
      </c>
      <c r="S48" s="51">
        <f t="shared" si="5"/>
      </c>
      <c r="T48" s="51">
        <f t="shared" si="6"/>
      </c>
      <c r="U48" s="51">
        <f t="shared" si="7"/>
      </c>
      <c r="V48" s="51">
        <f t="shared" si="8"/>
      </c>
      <c r="W48" s="51">
        <f t="shared" si="9"/>
      </c>
      <c r="X48" s="51">
        <f t="shared" si="10"/>
      </c>
      <c r="Y48" s="51">
        <f t="shared" si="11"/>
      </c>
      <c r="Z48" s="51">
        <f t="shared" si="12"/>
      </c>
      <c r="AA48" s="51">
        <f t="shared" si="13"/>
      </c>
    </row>
    <row r="49" spans="2:27" ht="15.75">
      <c r="B49" s="121" t="s">
        <v>250</v>
      </c>
      <c r="C49" s="168">
        <f t="shared" si="14"/>
        <v>0</v>
      </c>
      <c r="D49" s="168">
        <f t="shared" si="3"/>
        <v>0</v>
      </c>
      <c r="E49" s="89"/>
      <c r="F49" s="89"/>
      <c r="G49" s="89"/>
      <c r="H49" s="89"/>
      <c r="I49" s="89"/>
      <c r="J49" s="89"/>
      <c r="K49" s="89"/>
      <c r="L49" s="89"/>
      <c r="M49" s="89"/>
      <c r="N49" s="90"/>
      <c r="P49" s="51">
        <f t="shared" si="15"/>
      </c>
      <c r="Q49" s="51">
        <f t="shared" si="16"/>
      </c>
      <c r="R49" s="51">
        <f t="shared" si="4"/>
      </c>
      <c r="S49" s="51">
        <f t="shared" si="5"/>
      </c>
      <c r="T49" s="51">
        <f t="shared" si="6"/>
      </c>
      <c r="U49" s="51">
        <f t="shared" si="7"/>
      </c>
      <c r="V49" s="51">
        <f t="shared" si="8"/>
      </c>
      <c r="W49" s="51">
        <f t="shared" si="9"/>
      </c>
      <c r="X49" s="51">
        <f t="shared" si="10"/>
      </c>
      <c r="Y49" s="51">
        <f t="shared" si="11"/>
      </c>
      <c r="Z49" s="51">
        <f t="shared" si="12"/>
      </c>
      <c r="AA49" s="51">
        <f t="shared" si="13"/>
      </c>
    </row>
    <row r="50" spans="2:27" ht="15.75">
      <c r="B50" s="121" t="s">
        <v>251</v>
      </c>
      <c r="C50" s="168">
        <f t="shared" si="14"/>
        <v>0</v>
      </c>
      <c r="D50" s="168">
        <f t="shared" si="3"/>
        <v>0</v>
      </c>
      <c r="E50" s="89"/>
      <c r="F50" s="89"/>
      <c r="G50" s="89"/>
      <c r="H50" s="89"/>
      <c r="I50" s="89"/>
      <c r="J50" s="89"/>
      <c r="K50" s="89"/>
      <c r="L50" s="89"/>
      <c r="M50" s="89"/>
      <c r="N50" s="90"/>
      <c r="P50" s="51">
        <f t="shared" si="15"/>
      </c>
      <c r="Q50" s="51">
        <f t="shared" si="16"/>
      </c>
      <c r="R50" s="51">
        <f t="shared" si="4"/>
      </c>
      <c r="S50" s="51">
        <f t="shared" si="5"/>
      </c>
      <c r="T50" s="51">
        <f t="shared" si="6"/>
      </c>
      <c r="U50" s="51">
        <f t="shared" si="7"/>
      </c>
      <c r="V50" s="51">
        <f t="shared" si="8"/>
      </c>
      <c r="W50" s="51">
        <f t="shared" si="9"/>
      </c>
      <c r="X50" s="51">
        <f t="shared" si="10"/>
      </c>
      <c r="Y50" s="51">
        <f t="shared" si="11"/>
      </c>
      <c r="Z50" s="51">
        <f t="shared" si="12"/>
      </c>
      <c r="AA50" s="51">
        <f t="shared" si="13"/>
      </c>
    </row>
    <row r="51" spans="2:27" ht="15.75">
      <c r="B51" s="121" t="s">
        <v>252</v>
      </c>
      <c r="C51" s="168">
        <f t="shared" si="14"/>
        <v>0</v>
      </c>
      <c r="D51" s="168">
        <f t="shared" si="3"/>
        <v>0</v>
      </c>
      <c r="E51" s="89"/>
      <c r="F51" s="89"/>
      <c r="G51" s="89"/>
      <c r="H51" s="89"/>
      <c r="I51" s="89"/>
      <c r="J51" s="89"/>
      <c r="K51" s="89"/>
      <c r="L51" s="89"/>
      <c r="M51" s="89"/>
      <c r="N51" s="90"/>
      <c r="P51" s="51">
        <f t="shared" si="15"/>
      </c>
      <c r="Q51" s="51">
        <f t="shared" si="16"/>
      </c>
      <c r="R51" s="51">
        <f t="shared" si="4"/>
      </c>
      <c r="S51" s="51">
        <f t="shared" si="5"/>
      </c>
      <c r="T51" s="51">
        <f t="shared" si="6"/>
      </c>
      <c r="U51" s="51">
        <f t="shared" si="7"/>
      </c>
      <c r="V51" s="51">
        <f t="shared" si="8"/>
      </c>
      <c r="W51" s="51">
        <f t="shared" si="9"/>
      </c>
      <c r="X51" s="51">
        <f t="shared" si="10"/>
      </c>
      <c r="Y51" s="51">
        <f t="shared" si="11"/>
      </c>
      <c r="Z51" s="51">
        <f t="shared" si="12"/>
      </c>
      <c r="AA51" s="51">
        <f t="shared" si="13"/>
      </c>
    </row>
    <row r="52" spans="2:27" ht="15.75">
      <c r="B52" s="121" t="s">
        <v>253</v>
      </c>
      <c r="C52" s="168">
        <f t="shared" si="14"/>
        <v>0</v>
      </c>
      <c r="D52" s="168">
        <f t="shared" si="3"/>
        <v>0</v>
      </c>
      <c r="E52" s="89"/>
      <c r="F52" s="89"/>
      <c r="G52" s="89"/>
      <c r="H52" s="89"/>
      <c r="I52" s="89"/>
      <c r="J52" s="89"/>
      <c r="K52" s="89"/>
      <c r="L52" s="89"/>
      <c r="M52" s="89"/>
      <c r="N52" s="90"/>
      <c r="P52" s="51">
        <f t="shared" si="15"/>
      </c>
      <c r="Q52" s="51">
        <f t="shared" si="16"/>
      </c>
      <c r="R52" s="51">
        <f t="shared" si="4"/>
      </c>
      <c r="S52" s="51">
        <f t="shared" si="5"/>
      </c>
      <c r="T52" s="51">
        <f t="shared" si="6"/>
      </c>
      <c r="U52" s="51">
        <f t="shared" si="7"/>
      </c>
      <c r="V52" s="51">
        <f t="shared" si="8"/>
      </c>
      <c r="W52" s="51">
        <f t="shared" si="9"/>
      </c>
      <c r="X52" s="51">
        <f t="shared" si="10"/>
      </c>
      <c r="Y52" s="51">
        <f t="shared" si="11"/>
      </c>
      <c r="Z52" s="51">
        <f t="shared" si="12"/>
      </c>
      <c r="AA52" s="51">
        <f t="shared" si="13"/>
      </c>
    </row>
    <row r="53" spans="2:27" ht="15.75">
      <c r="B53" s="121" t="s">
        <v>254</v>
      </c>
      <c r="C53" s="168">
        <f t="shared" si="14"/>
        <v>0</v>
      </c>
      <c r="D53" s="168">
        <f t="shared" si="3"/>
        <v>0</v>
      </c>
      <c r="E53" s="89"/>
      <c r="F53" s="89"/>
      <c r="G53" s="89"/>
      <c r="H53" s="89"/>
      <c r="I53" s="89"/>
      <c r="J53" s="89"/>
      <c r="K53" s="89"/>
      <c r="L53" s="89"/>
      <c r="M53" s="89"/>
      <c r="N53" s="90"/>
      <c r="P53" s="51">
        <f t="shared" si="15"/>
      </c>
      <c r="Q53" s="51">
        <f t="shared" si="16"/>
      </c>
      <c r="R53" s="51">
        <f t="shared" si="4"/>
      </c>
      <c r="S53" s="51">
        <f t="shared" si="5"/>
      </c>
      <c r="T53" s="51">
        <f t="shared" si="6"/>
      </c>
      <c r="U53" s="51">
        <f t="shared" si="7"/>
      </c>
      <c r="V53" s="51">
        <f t="shared" si="8"/>
      </c>
      <c r="W53" s="51">
        <f t="shared" si="9"/>
      </c>
      <c r="X53" s="51">
        <f t="shared" si="10"/>
      </c>
      <c r="Y53" s="51">
        <f t="shared" si="11"/>
      </c>
      <c r="Z53" s="51">
        <f t="shared" si="12"/>
      </c>
      <c r="AA53" s="51">
        <f t="shared" si="13"/>
      </c>
    </row>
    <row r="54" spans="2:27" ht="15.75">
      <c r="B54" s="121" t="s">
        <v>255</v>
      </c>
      <c r="C54" s="168">
        <f t="shared" si="14"/>
        <v>0</v>
      </c>
      <c r="D54" s="168">
        <f t="shared" si="3"/>
        <v>0</v>
      </c>
      <c r="E54" s="89"/>
      <c r="F54" s="89"/>
      <c r="G54" s="89"/>
      <c r="H54" s="89"/>
      <c r="I54" s="89"/>
      <c r="J54" s="89"/>
      <c r="K54" s="89"/>
      <c r="L54" s="89"/>
      <c r="M54" s="89"/>
      <c r="N54" s="90"/>
      <c r="P54" s="51">
        <f t="shared" si="15"/>
      </c>
      <c r="Q54" s="51">
        <f t="shared" si="16"/>
      </c>
      <c r="R54" s="51">
        <f t="shared" si="4"/>
      </c>
      <c r="S54" s="51">
        <f t="shared" si="5"/>
      </c>
      <c r="T54" s="51">
        <f t="shared" si="6"/>
      </c>
      <c r="U54" s="51">
        <f t="shared" si="7"/>
      </c>
      <c r="V54" s="51">
        <f t="shared" si="8"/>
      </c>
      <c r="W54" s="51">
        <f t="shared" si="9"/>
      </c>
      <c r="X54" s="51">
        <f t="shared" si="10"/>
      </c>
      <c r="Y54" s="51">
        <f t="shared" si="11"/>
      </c>
      <c r="Z54" s="51">
        <f t="shared" si="12"/>
      </c>
      <c r="AA54" s="51">
        <f t="shared" si="13"/>
      </c>
    </row>
    <row r="55" spans="2:27" ht="15.75">
      <c r="B55" s="121" t="s">
        <v>256</v>
      </c>
      <c r="C55" s="168">
        <f t="shared" si="14"/>
        <v>0</v>
      </c>
      <c r="D55" s="168">
        <f t="shared" si="3"/>
        <v>0</v>
      </c>
      <c r="E55" s="89"/>
      <c r="F55" s="89"/>
      <c r="G55" s="89"/>
      <c r="H55" s="89"/>
      <c r="I55" s="89"/>
      <c r="J55" s="89"/>
      <c r="K55" s="89"/>
      <c r="L55" s="89"/>
      <c r="M55" s="89"/>
      <c r="N55" s="90"/>
      <c r="P55" s="51">
        <f t="shared" si="15"/>
      </c>
      <c r="Q55" s="51">
        <f t="shared" si="16"/>
      </c>
      <c r="R55" s="51">
        <f t="shared" si="4"/>
      </c>
      <c r="S55" s="51">
        <f t="shared" si="5"/>
      </c>
      <c r="T55" s="51">
        <f t="shared" si="6"/>
      </c>
      <c r="U55" s="51">
        <f t="shared" si="7"/>
      </c>
      <c r="V55" s="51">
        <f t="shared" si="8"/>
      </c>
      <c r="W55" s="51">
        <f t="shared" si="9"/>
      </c>
      <c r="X55" s="51">
        <f t="shared" si="10"/>
      </c>
      <c r="Y55" s="51">
        <f t="shared" si="11"/>
      </c>
      <c r="Z55" s="51">
        <f t="shared" si="12"/>
      </c>
      <c r="AA55" s="51">
        <f t="shared" si="13"/>
      </c>
    </row>
    <row r="56" spans="2:27" ht="15.75">
      <c r="B56" s="121" t="s">
        <v>257</v>
      </c>
      <c r="C56" s="168">
        <f t="shared" si="14"/>
        <v>0</v>
      </c>
      <c r="D56" s="168">
        <f t="shared" si="3"/>
        <v>0</v>
      </c>
      <c r="E56" s="89"/>
      <c r="F56" s="89"/>
      <c r="G56" s="89"/>
      <c r="H56" s="89"/>
      <c r="I56" s="89"/>
      <c r="J56" s="89"/>
      <c r="K56" s="89"/>
      <c r="L56" s="89"/>
      <c r="M56" s="89"/>
      <c r="N56" s="90"/>
      <c r="P56" s="51">
        <f t="shared" si="15"/>
      </c>
      <c r="Q56" s="51">
        <f t="shared" si="16"/>
      </c>
      <c r="R56" s="51">
        <f t="shared" si="4"/>
      </c>
      <c r="S56" s="51">
        <f t="shared" si="5"/>
      </c>
      <c r="T56" s="51">
        <f t="shared" si="6"/>
      </c>
      <c r="U56" s="51">
        <f t="shared" si="7"/>
      </c>
      <c r="V56" s="51">
        <f t="shared" si="8"/>
      </c>
      <c r="W56" s="51">
        <f t="shared" si="9"/>
      </c>
      <c r="X56" s="51">
        <f t="shared" si="10"/>
      </c>
      <c r="Y56" s="51">
        <f t="shared" si="11"/>
      </c>
      <c r="Z56" s="51">
        <f t="shared" si="12"/>
      </c>
      <c r="AA56" s="51">
        <f t="shared" si="13"/>
      </c>
    </row>
    <row r="57" spans="2:27" ht="15.75">
      <c r="B57" s="121" t="s">
        <v>258</v>
      </c>
      <c r="C57" s="168">
        <f t="shared" si="14"/>
        <v>0</v>
      </c>
      <c r="D57" s="168">
        <f t="shared" si="3"/>
        <v>0</v>
      </c>
      <c r="E57" s="89"/>
      <c r="F57" s="89"/>
      <c r="G57" s="89"/>
      <c r="H57" s="89"/>
      <c r="I57" s="89"/>
      <c r="J57" s="89"/>
      <c r="K57" s="89"/>
      <c r="L57" s="89"/>
      <c r="M57" s="89"/>
      <c r="N57" s="90"/>
      <c r="P57" s="51">
        <f t="shared" si="15"/>
      </c>
      <c r="Q57" s="51">
        <f t="shared" si="16"/>
      </c>
      <c r="R57" s="51">
        <f t="shared" si="4"/>
      </c>
      <c r="S57" s="51">
        <f t="shared" si="5"/>
      </c>
      <c r="T57" s="51">
        <f t="shared" si="6"/>
      </c>
      <c r="U57" s="51">
        <f t="shared" si="7"/>
      </c>
      <c r="V57" s="51">
        <f t="shared" si="8"/>
      </c>
      <c r="W57" s="51">
        <f t="shared" si="9"/>
      </c>
      <c r="X57" s="51">
        <f t="shared" si="10"/>
      </c>
      <c r="Y57" s="51">
        <f t="shared" si="11"/>
      </c>
      <c r="Z57" s="51">
        <f t="shared" si="12"/>
      </c>
      <c r="AA57" s="51">
        <f t="shared" si="13"/>
      </c>
    </row>
    <row r="58" spans="2:27" ht="15.75">
      <c r="B58" s="201" t="s">
        <v>259</v>
      </c>
      <c r="C58" s="202">
        <f t="shared" si="14"/>
        <v>0</v>
      </c>
      <c r="D58" s="202">
        <f t="shared" si="3"/>
        <v>0</v>
      </c>
      <c r="E58" s="203"/>
      <c r="F58" s="203"/>
      <c r="G58" s="203"/>
      <c r="H58" s="203"/>
      <c r="I58" s="203"/>
      <c r="J58" s="203"/>
      <c r="K58" s="203"/>
      <c r="L58" s="203"/>
      <c r="M58" s="203"/>
      <c r="N58" s="204"/>
      <c r="P58" s="51">
        <f t="shared" si="15"/>
      </c>
      <c r="Q58" s="51">
        <f t="shared" si="16"/>
      </c>
      <c r="R58" s="51">
        <f>IF(OR(E58&lt;F58),"Er","")</f>
      </c>
      <c r="S58" s="51">
        <f>IF(OR(F58&gt;E58),"Er","")</f>
      </c>
      <c r="T58" s="51">
        <f>IF(OR(G58&lt;H58),"Er","")</f>
      </c>
      <c r="U58" s="51">
        <f>IF(OR(H58&gt;G58),"Er","")</f>
      </c>
      <c r="V58" s="51">
        <f>IF(OR(I58&lt;J58),"Er","")</f>
      </c>
      <c r="W58" s="51">
        <f>IF(OR(J58&gt;I58),"Er","")</f>
      </c>
      <c r="X58" s="51">
        <f>IF(OR(K58&lt;L58),"Er","")</f>
      </c>
      <c r="Y58" s="51">
        <f>IF(OR(L58&gt;K58),"Er","")</f>
      </c>
      <c r="Z58" s="51">
        <f>IF(OR(M58&lt;N58),"Er","")</f>
      </c>
      <c r="AA58" s="51">
        <f>IF(OR(N58&gt;M58),"Er","")</f>
      </c>
    </row>
    <row r="59" spans="2:27" ht="15.75">
      <c r="B59" s="201" t="s">
        <v>277</v>
      </c>
      <c r="C59" s="202">
        <f t="shared" si="14"/>
        <v>0</v>
      </c>
      <c r="D59" s="202">
        <f t="shared" si="3"/>
        <v>0</v>
      </c>
      <c r="E59" s="203"/>
      <c r="F59" s="203"/>
      <c r="G59" s="203"/>
      <c r="H59" s="203"/>
      <c r="I59" s="203"/>
      <c r="J59" s="203"/>
      <c r="K59" s="203"/>
      <c r="L59" s="203"/>
      <c r="M59" s="203"/>
      <c r="N59" s="204"/>
      <c r="P59" s="51">
        <f t="shared" si="15"/>
      </c>
      <c r="Q59" s="51">
        <f t="shared" si="16"/>
      </c>
      <c r="R59" s="51">
        <f>IF(OR(E59&lt;F59),"Er","")</f>
      </c>
      <c r="S59" s="51">
        <f>IF(OR(F59&gt;E59),"Er","")</f>
      </c>
      <c r="T59" s="51">
        <f>IF(OR(G59&lt;H59),"Er","")</f>
      </c>
      <c r="U59" s="51">
        <f>IF(OR(H59&gt;G59),"Er","")</f>
      </c>
      <c r="V59" s="51">
        <f>IF(OR(I59&lt;J59),"Er","")</f>
      </c>
      <c r="W59" s="51">
        <f>IF(OR(J59&gt;I59),"Er","")</f>
      </c>
      <c r="X59" s="51">
        <f>IF(OR(K59&lt;L59),"Er","")</f>
      </c>
      <c r="Y59" s="51">
        <f>IF(OR(L59&gt;K59),"Er","")</f>
      </c>
      <c r="Z59" s="51">
        <f>IF(OR(M59&lt;N59),"Er","")</f>
      </c>
      <c r="AA59" s="51">
        <f>IF(OR(N59&gt;M59),"Er","")</f>
      </c>
    </row>
    <row r="60" spans="2:27" ht="15.75">
      <c r="B60" s="201" t="s">
        <v>278</v>
      </c>
      <c r="C60" s="202">
        <f t="shared" si="14"/>
        <v>0</v>
      </c>
      <c r="D60" s="202">
        <f t="shared" si="3"/>
        <v>0</v>
      </c>
      <c r="E60" s="203"/>
      <c r="F60" s="203"/>
      <c r="G60" s="203"/>
      <c r="H60" s="203"/>
      <c r="I60" s="203"/>
      <c r="J60" s="203"/>
      <c r="K60" s="203"/>
      <c r="L60" s="203"/>
      <c r="M60" s="203"/>
      <c r="N60" s="204"/>
      <c r="P60" s="51">
        <f t="shared" si="15"/>
      </c>
      <c r="Q60" s="51">
        <f t="shared" si="16"/>
      </c>
      <c r="R60" s="51">
        <f>IF(OR(E60&lt;F60),"Er","")</f>
      </c>
      <c r="S60" s="51">
        <f>IF(OR(F60&gt;E60),"Er","")</f>
      </c>
      <c r="T60" s="51">
        <f>IF(OR(G60&lt;H60),"Er","")</f>
      </c>
      <c r="U60" s="51">
        <f>IF(OR(H60&gt;G60),"Er","")</f>
      </c>
      <c r="V60" s="51">
        <f>IF(OR(I60&lt;J60),"Er","")</f>
      </c>
      <c r="W60" s="51">
        <f>IF(OR(J60&gt;I60),"Er","")</f>
      </c>
      <c r="X60" s="51">
        <f>IF(OR(K60&lt;L60),"Er","")</f>
      </c>
      <c r="Y60" s="51">
        <f>IF(OR(L60&gt;K60),"Er","")</f>
      </c>
      <c r="Z60" s="51">
        <f>IF(OR(M60&lt;N60),"Er","")</f>
      </c>
      <c r="AA60" s="51">
        <f>IF(OR(N60&gt;M60),"Er","")</f>
      </c>
    </row>
    <row r="61" spans="2:27" ht="16.5" thickBot="1">
      <c r="B61" s="122" t="s">
        <v>279</v>
      </c>
      <c r="C61" s="169">
        <f t="shared" si="14"/>
        <v>0</v>
      </c>
      <c r="D61" s="169">
        <f t="shared" si="3"/>
        <v>0</v>
      </c>
      <c r="E61" s="91"/>
      <c r="F61" s="91"/>
      <c r="G61" s="91"/>
      <c r="H61" s="91"/>
      <c r="I61" s="91"/>
      <c r="J61" s="91"/>
      <c r="K61" s="91"/>
      <c r="L61" s="91"/>
      <c r="M61" s="91"/>
      <c r="N61" s="92"/>
      <c r="P61" s="51">
        <f t="shared" si="15"/>
      </c>
      <c r="Q61" s="51">
        <f t="shared" si="16"/>
      </c>
      <c r="R61" s="51">
        <f t="shared" si="4"/>
      </c>
      <c r="S61" s="51">
        <f t="shared" si="5"/>
      </c>
      <c r="T61" s="51">
        <f t="shared" si="6"/>
      </c>
      <c r="U61" s="51">
        <f t="shared" si="7"/>
      </c>
      <c r="V61" s="51">
        <f t="shared" si="8"/>
      </c>
      <c r="W61" s="51">
        <f t="shared" si="9"/>
      </c>
      <c r="X61" s="51">
        <f t="shared" si="10"/>
      </c>
      <c r="Y61" s="51">
        <f t="shared" si="11"/>
      </c>
      <c r="Z61" s="51">
        <f t="shared" si="12"/>
      </c>
      <c r="AA61" s="51">
        <f t="shared" si="13"/>
      </c>
    </row>
  </sheetData>
  <sheetProtection password="C129" sheet="1" objects="1" scenarios="1"/>
  <mergeCells count="9">
    <mergeCell ref="B2:B4"/>
    <mergeCell ref="C2:C4"/>
    <mergeCell ref="D2:D4"/>
    <mergeCell ref="E2:N2"/>
    <mergeCell ref="E3:F3"/>
    <mergeCell ref="G3:H3"/>
    <mergeCell ref="I3:J3"/>
    <mergeCell ref="K3:L3"/>
    <mergeCell ref="M3:N3"/>
  </mergeCells>
  <dataValidations count="1">
    <dataValidation type="whole" allowBlank="1" showInputMessage="1" showErrorMessage="1" errorTitle="Lỗi nhập dữ liệu" error="Chấp nhận dữ liệu trong khoảng từ 1-2000" sqref="E6:N61">
      <formula1>1</formula1>
      <formula2>1000</formula2>
    </dataValidation>
  </dataValidations>
  <printOptions/>
  <pageMargins left="0.5118110236220472" right="0.2362204724409449" top="0.2362204724409449" bottom="0.2362204724409449" header="0.2362204724409449" footer="0.2362204724409449"/>
  <pageSetup horizontalDpi="600" verticalDpi="600" orientation="portrait" paperSize="9" scale="85" r:id="rId1"/>
  <headerFooter alignWithMargins="0">
    <oddFooter>&amp;L&amp;"Times New Roman,Regular"&amp;10Phiên bản 4.0.1&amp;C&amp;"Times New Roman,Regular"&amp;10Giữa năm&amp;R&amp;"Times New Roman,Regular"&amp;10&amp;A.&amp;P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W87"/>
  <sheetViews>
    <sheetView showGridLines="0" showZeros="0" tabSelected="1" zoomScale="75" zoomScaleNormal="75" workbookViewId="0" topLeftCell="A46">
      <selection activeCell="G8" sqref="G8"/>
    </sheetView>
  </sheetViews>
  <sheetFormatPr defaultColWidth="8.796875" defaultRowHeight="15"/>
  <cols>
    <col min="1" max="1" width="1.59765625" style="1" customWidth="1"/>
    <col min="2" max="2" width="36.69921875" style="1" customWidth="1"/>
    <col min="3" max="3" width="7.59765625" style="1" customWidth="1"/>
    <col min="4" max="12" width="5.59765625" style="1" customWidth="1"/>
    <col min="13" max="13" width="1.59765625" style="6" customWidth="1"/>
    <col min="14" max="23" width="2.59765625" style="13" customWidth="1"/>
    <col min="24" max="16384" width="9" style="1" customWidth="1"/>
  </cols>
  <sheetData>
    <row r="1" spans="2:3" ht="19.5" thickBot="1">
      <c r="B1" s="11" t="s">
        <v>81</v>
      </c>
      <c r="C1" s="7"/>
    </row>
    <row r="2" spans="2:12" ht="15.75" customHeight="1">
      <c r="B2" s="312" t="s">
        <v>24</v>
      </c>
      <c r="C2" s="300" t="s">
        <v>25</v>
      </c>
      <c r="D2" s="300" t="s">
        <v>182</v>
      </c>
      <c r="E2" s="294" t="s">
        <v>27</v>
      </c>
      <c r="F2" s="295"/>
      <c r="G2" s="295"/>
      <c r="H2" s="295"/>
      <c r="I2" s="295"/>
      <c r="J2" s="304"/>
      <c r="K2" s="317" t="s">
        <v>26</v>
      </c>
      <c r="L2" s="318"/>
    </row>
    <row r="3" spans="2:12" ht="15.75" customHeight="1">
      <c r="B3" s="313"/>
      <c r="C3" s="301"/>
      <c r="D3" s="301"/>
      <c r="E3" s="303" t="s">
        <v>30</v>
      </c>
      <c r="F3" s="303"/>
      <c r="G3" s="303" t="s">
        <v>31</v>
      </c>
      <c r="H3" s="303"/>
      <c r="I3" s="303" t="s">
        <v>263</v>
      </c>
      <c r="J3" s="303"/>
      <c r="K3" s="305" t="s">
        <v>29</v>
      </c>
      <c r="L3" s="315" t="s">
        <v>183</v>
      </c>
    </row>
    <row r="4" spans="2:12" ht="24.75" customHeight="1">
      <c r="B4" s="314"/>
      <c r="C4" s="302"/>
      <c r="D4" s="302"/>
      <c r="E4" s="17" t="s">
        <v>25</v>
      </c>
      <c r="F4" s="17" t="s">
        <v>28</v>
      </c>
      <c r="G4" s="17" t="s">
        <v>25</v>
      </c>
      <c r="H4" s="17" t="s">
        <v>28</v>
      </c>
      <c r="I4" s="17" t="s">
        <v>25</v>
      </c>
      <c r="J4" s="17" t="s">
        <v>28</v>
      </c>
      <c r="K4" s="302"/>
      <c r="L4" s="316"/>
    </row>
    <row r="5" spans="2:23" ht="15.75">
      <c r="B5" s="134" t="s">
        <v>168</v>
      </c>
      <c r="C5" s="38">
        <f aca="true" t="shared" si="0" ref="C5:L5">SUM(C11,C47,C49,C79)</f>
        <v>47</v>
      </c>
      <c r="D5" s="38">
        <f t="shared" si="0"/>
        <v>42</v>
      </c>
      <c r="E5" s="38">
        <f t="shared" si="0"/>
        <v>43</v>
      </c>
      <c r="F5" s="38">
        <f t="shared" si="0"/>
        <v>38</v>
      </c>
      <c r="G5" s="38">
        <f t="shared" si="0"/>
        <v>4</v>
      </c>
      <c r="H5" s="38">
        <f t="shared" si="0"/>
        <v>4</v>
      </c>
      <c r="I5" s="38">
        <f t="shared" si="0"/>
        <v>0</v>
      </c>
      <c r="J5" s="38">
        <f t="shared" si="0"/>
        <v>0</v>
      </c>
      <c r="K5" s="38">
        <f t="shared" si="0"/>
        <v>0</v>
      </c>
      <c r="L5" s="39">
        <f t="shared" si="0"/>
        <v>0</v>
      </c>
      <c r="N5"/>
      <c r="O5"/>
      <c r="P5"/>
      <c r="Q5"/>
      <c r="R5"/>
      <c r="S5"/>
      <c r="T5"/>
      <c r="U5"/>
      <c r="V5"/>
      <c r="W5"/>
    </row>
    <row r="6" spans="2:23" ht="15.75">
      <c r="B6" s="155" t="s">
        <v>32</v>
      </c>
      <c r="C6" s="136">
        <f>SUM(C7:C9)</f>
        <v>10</v>
      </c>
      <c r="D6" s="136">
        <f aca="true" t="shared" si="1" ref="D6:L6">SUM(D7:D9)</f>
        <v>10</v>
      </c>
      <c r="E6" s="136">
        <f t="shared" si="1"/>
        <v>10</v>
      </c>
      <c r="F6" s="136">
        <f t="shared" si="1"/>
        <v>10</v>
      </c>
      <c r="G6" s="136">
        <f t="shared" si="1"/>
        <v>0</v>
      </c>
      <c r="H6" s="136">
        <f t="shared" si="1"/>
        <v>0</v>
      </c>
      <c r="I6" s="136">
        <f t="shared" si="1"/>
        <v>0</v>
      </c>
      <c r="J6" s="136">
        <f t="shared" si="1"/>
        <v>0</v>
      </c>
      <c r="K6" s="136">
        <f t="shared" si="1"/>
        <v>0</v>
      </c>
      <c r="L6" s="138">
        <f t="shared" si="1"/>
        <v>0</v>
      </c>
      <c r="N6" s="44">
        <f>IF(OR(C6&lt;K6,C6&lt;D6,C6&gt;C5,C6&lt;L6),"Er","")</f>
      </c>
      <c r="O6" s="44">
        <f>IF(OR(D6&gt;C6,D6&lt;L6,D6&gt;D5),"Er","")</f>
      </c>
      <c r="P6" s="44">
        <f aca="true" t="shared" si="2" ref="P6:U6">IF(E6&gt;E5,"Er","")</f>
      </c>
      <c r="Q6" s="44">
        <f t="shared" si="2"/>
      </c>
      <c r="R6" s="44">
        <f t="shared" si="2"/>
      </c>
      <c r="S6" s="44">
        <f t="shared" si="2"/>
      </c>
      <c r="T6" s="44">
        <f t="shared" si="2"/>
      </c>
      <c r="U6" s="44">
        <f t="shared" si="2"/>
      </c>
      <c r="V6" s="44">
        <f>IF(OR(K6&gt;C6,K6&lt;L6,K6&gt;K5),"Er","")</f>
      </c>
      <c r="W6" s="44">
        <f>IF(OR(L6&gt;K6,L6&gt;D6,L6&gt;L5),"Er","")</f>
      </c>
    </row>
    <row r="7" spans="2:23" ht="15.75">
      <c r="B7" s="131" t="s">
        <v>169</v>
      </c>
      <c r="C7" s="154">
        <f aca="true" t="shared" si="3" ref="C7:D9">SUM(E7,G7,I7)</f>
        <v>8</v>
      </c>
      <c r="D7" s="154">
        <f t="shared" si="3"/>
        <v>8</v>
      </c>
      <c r="E7" s="63">
        <v>8</v>
      </c>
      <c r="F7" s="63">
        <v>8</v>
      </c>
      <c r="G7" s="63"/>
      <c r="H7" s="63"/>
      <c r="I7" s="63"/>
      <c r="J7" s="63"/>
      <c r="K7" s="63"/>
      <c r="L7" s="59"/>
      <c r="N7" s="44">
        <f>IF(OR(C7&lt;D7,C7&lt;K7,C7&lt;L7,C7&gt;C11),"Er","")</f>
      </c>
      <c r="O7" s="44">
        <f>IF(OR(D7&gt;C7,D7&lt;L7),"Er","")</f>
      </c>
      <c r="P7" s="44">
        <f>IF(E7&gt;E5,"Er","")</f>
      </c>
      <c r="Q7" s="44">
        <f>IF(OR(F7&gt;E7,F7&gt;F5),"Er","")</f>
      </c>
      <c r="R7" s="44">
        <f>IF(G7&gt;G5,"Er","")</f>
      </c>
      <c r="S7" s="44">
        <f>IF(OR(H7&gt;G7,H7&gt;H5),"Er","")</f>
      </c>
      <c r="T7" s="44">
        <f>IF(I7&gt;I5,"Er","")</f>
      </c>
      <c r="U7" s="44">
        <f>IF(OR(J7&gt;I7,J7&gt;J5),"Er","")</f>
      </c>
      <c r="V7" s="44">
        <f>IF(OR(K7&gt;C7,K7&lt;L7,K7&gt;K5),"Er","")</f>
      </c>
      <c r="W7" s="44">
        <f>IF(OR(L7&gt;K7,L7&gt;L5,L7&gt;D7),"Er","")</f>
      </c>
    </row>
    <row r="8" spans="2:23" ht="15.75">
      <c r="B8" s="132" t="s">
        <v>170</v>
      </c>
      <c r="C8" s="140">
        <f t="shared" si="3"/>
        <v>2</v>
      </c>
      <c r="D8" s="140">
        <f t="shared" si="3"/>
        <v>2</v>
      </c>
      <c r="E8" s="64">
        <v>2</v>
      </c>
      <c r="F8" s="64">
        <v>2</v>
      </c>
      <c r="G8" s="64"/>
      <c r="H8" s="64"/>
      <c r="I8" s="64"/>
      <c r="J8" s="64"/>
      <c r="K8" s="64"/>
      <c r="L8" s="57"/>
      <c r="N8" s="44">
        <f>IF(OR(C8&gt;C49,C8&lt;D8,C8&lt;K8,C8&lt;L8),"Er","")</f>
      </c>
      <c r="O8" s="44">
        <f>IF(OR(D8&gt;C8,D8&lt;L8),"Er","")</f>
      </c>
      <c r="P8" s="44">
        <f>IF(E8&gt;E5,"Er","")</f>
      </c>
      <c r="Q8" s="44">
        <f>IF(OR(F8&gt;E8,F8&gt;F5),"Er","")</f>
      </c>
      <c r="R8" s="44">
        <f>IF(G8&gt;G5,"Er","")</f>
      </c>
      <c r="S8" s="44">
        <f>IF(OR(H8&gt;G8,H8&gt;H5),"Er","")</f>
      </c>
      <c r="T8" s="44">
        <f>IF(I8&gt;I5,"Er","")</f>
      </c>
      <c r="U8" s="44">
        <f>IF(OR(J8&gt;I8,J8&gt;J5),"Er","")</f>
      </c>
      <c r="V8" s="44">
        <f>IF(OR(K8&gt;C8,K8&lt;L8,K8&gt;K5),"Er","")</f>
      </c>
      <c r="W8" s="44">
        <f>IF(OR(L8&gt;K8,L8&gt;L5,L8&gt;D8),"Er","")</f>
      </c>
    </row>
    <row r="9" spans="2:23" ht="15.75">
      <c r="B9" s="133" t="s">
        <v>171</v>
      </c>
      <c r="C9" s="145">
        <f t="shared" si="3"/>
        <v>0</v>
      </c>
      <c r="D9" s="145">
        <f t="shared" si="3"/>
        <v>0</v>
      </c>
      <c r="E9" s="65"/>
      <c r="F9" s="65"/>
      <c r="G9" s="65"/>
      <c r="H9" s="65"/>
      <c r="I9" s="65"/>
      <c r="J9" s="65"/>
      <c r="K9" s="65"/>
      <c r="L9" s="60"/>
      <c r="N9" s="44">
        <f>IF(OR(C9&gt;C79,C9&lt;D9,C9&lt;K9,C9&lt;L9),"Er","")</f>
      </c>
      <c r="O9" s="44">
        <f>IF(OR(D9&gt;C9,D9&lt;L9),"Er","")</f>
      </c>
      <c r="P9" s="44">
        <f>IF(E9&gt;E5,"Er","")</f>
      </c>
      <c r="Q9" s="44">
        <f>IF(OR(F9&gt;E9,F9&gt;F5),"Er","")</f>
      </c>
      <c r="R9" s="44">
        <f>IF(G9&gt;G5,"Er","")</f>
      </c>
      <c r="S9" s="44">
        <f>IF(OR(H9&gt;G9,H9&gt;H5),"Er","")</f>
      </c>
      <c r="T9" s="44">
        <f>IF(I9&gt;I5,"Er","")</f>
      </c>
      <c r="U9" s="44">
        <f>IF(OR(J9&gt;I9,J9&gt;J5),"Er","")</f>
      </c>
      <c r="V9" s="44">
        <f>IF(OR(K9&gt;C9,K9&lt;L9,K9&gt;K5),"Er","")</f>
      </c>
      <c r="W9" s="44">
        <f>IF(OR(L9&gt;K9,L9&gt;L5,L9&gt;D9),"Er","")</f>
      </c>
    </row>
    <row r="10" spans="2:12" ht="15.75">
      <c r="B10" s="309" t="s">
        <v>133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1"/>
    </row>
    <row r="11" spans="2:23" ht="15.75">
      <c r="B11" s="155" t="s">
        <v>176</v>
      </c>
      <c r="C11" s="136">
        <f>SUM(C12:C14)</f>
        <v>35</v>
      </c>
      <c r="D11" s="136">
        <f>SUM(D12:D14)</f>
        <v>34</v>
      </c>
      <c r="E11" s="136">
        <f aca="true" t="shared" si="4" ref="E11:J11">SUM(E12:E14)</f>
        <v>31</v>
      </c>
      <c r="F11" s="136">
        <f t="shared" si="4"/>
        <v>30</v>
      </c>
      <c r="G11" s="136">
        <f t="shared" si="4"/>
        <v>4</v>
      </c>
      <c r="H11" s="136">
        <f t="shared" si="4"/>
        <v>4</v>
      </c>
      <c r="I11" s="136">
        <f t="shared" si="4"/>
        <v>0</v>
      </c>
      <c r="J11" s="136">
        <f t="shared" si="4"/>
        <v>0</v>
      </c>
      <c r="K11" s="136">
        <f>SUM(K12:K14)</f>
        <v>0</v>
      </c>
      <c r="L11" s="138">
        <f>SUM(L12:L14)</f>
        <v>0</v>
      </c>
      <c r="N11" s="44">
        <f>IF(OR(C11&lt;D11,C11&lt;C7,C11&lt;K11,C11&lt;L11),"Er","")</f>
      </c>
      <c r="O11" s="44">
        <f>IF(OR(D11&gt;C11,D11&lt;L11,D11&lt;D7),"Er","")</f>
      </c>
      <c r="P11" s="44">
        <f>IF(OR(E11&lt;E7,E11&lt;F11),"Er","")</f>
      </c>
      <c r="Q11" s="44">
        <f>IF(OR(F11&gt;E11,F11&lt;F7),"Er","")</f>
      </c>
      <c r="R11" s="44">
        <f>IF(G11&lt;G7,"Er","")</f>
      </c>
      <c r="S11" s="44">
        <f>IF(OR(H11&gt;G11,H11&lt;H7),"Er","")</f>
      </c>
      <c r="T11" s="44">
        <f>IF(I11&lt;I7,"Er","")</f>
      </c>
      <c r="U11" s="44">
        <f>IF(OR(J11&gt;I11,J11&lt;J7),"Er","")</f>
      </c>
      <c r="V11" s="44">
        <f>IF(OR(K11&lt;K7,K11&lt;L11,K11&gt;C11),"Er","")</f>
      </c>
      <c r="W11" s="44">
        <f>IF(OR(L11&gt;K11,L11&gt;D11,L11&lt;L7),"Er","")</f>
      </c>
    </row>
    <row r="12" spans="2:23" ht="15.75">
      <c r="B12" s="125" t="s">
        <v>202</v>
      </c>
      <c r="C12" s="154">
        <f aca="true" t="shared" si="5" ref="C12:C47">SUM(E12,G12,I12)</f>
        <v>34</v>
      </c>
      <c r="D12" s="154">
        <f aca="true" t="shared" si="6" ref="D12:D47">SUM(F12,H12,J12)</f>
        <v>34</v>
      </c>
      <c r="E12" s="64">
        <v>30</v>
      </c>
      <c r="F12" s="64">
        <v>30</v>
      </c>
      <c r="G12" s="64">
        <v>4</v>
      </c>
      <c r="H12" s="64">
        <v>4</v>
      </c>
      <c r="I12" s="64"/>
      <c r="J12" s="64"/>
      <c r="K12" s="64"/>
      <c r="L12" s="57"/>
      <c r="N12" s="44">
        <f>IF(OR(C12&lt;D12,C12&lt;K12,C12&lt;L12),"Er","")</f>
      </c>
      <c r="O12" s="44">
        <f>IF(OR(D12&gt;C12,D12&lt;L12),"Er","")</f>
      </c>
      <c r="P12" s="44"/>
      <c r="Q12" s="44">
        <f>IF(F12&gt;E12,"Er","")</f>
      </c>
      <c r="R12" s="44"/>
      <c r="S12" s="44">
        <f>IF(H12&gt;G12,"Er","")</f>
      </c>
      <c r="T12" s="44"/>
      <c r="U12" s="44">
        <f>IF(J12&gt;I12,"Er","")</f>
      </c>
      <c r="V12" s="44">
        <f>IF(OR(K12&lt;L12,K12&gt;C12),"Er","")</f>
      </c>
      <c r="W12" s="44">
        <f>IF(OR(L12&gt;D12,L12&gt;K12),"Er","")</f>
      </c>
    </row>
    <row r="13" spans="2:23" ht="15.75">
      <c r="B13" s="103" t="s">
        <v>199</v>
      </c>
      <c r="C13" s="140">
        <f t="shared" si="5"/>
        <v>1</v>
      </c>
      <c r="D13" s="140">
        <f t="shared" si="6"/>
        <v>0</v>
      </c>
      <c r="E13" s="64">
        <v>1</v>
      </c>
      <c r="F13" s="64"/>
      <c r="G13" s="64"/>
      <c r="H13" s="64"/>
      <c r="I13" s="64"/>
      <c r="J13" s="64"/>
      <c r="K13" s="64"/>
      <c r="L13" s="57"/>
      <c r="N13" s="44">
        <f>IF(OR(C13&lt;D13,C13&lt;K13,C13&lt;L13),"Er","")</f>
      </c>
      <c r="O13" s="44">
        <f>IF(OR(D13&gt;C13,D13&lt;L13),"Er","")</f>
      </c>
      <c r="P13" s="44"/>
      <c r="Q13" s="44">
        <f>IF(F13&gt;E13,"Er","")</f>
      </c>
      <c r="R13" s="44"/>
      <c r="S13" s="44">
        <f>IF(H13&gt;G13,"Er","")</f>
      </c>
      <c r="T13" s="44"/>
      <c r="U13" s="44">
        <f>IF(J13&gt;I13,"Er","")</f>
      </c>
      <c r="V13" s="44">
        <f>IF(OR(K13&lt;L13,K13&gt;C13),"Er","")</f>
      </c>
      <c r="W13" s="44">
        <f>IF(OR(L13&gt;D13,L13&gt;K13),"Er","")</f>
      </c>
    </row>
    <row r="14" spans="2:23" ht="15.75">
      <c r="B14" s="128" t="s">
        <v>200</v>
      </c>
      <c r="C14" s="160">
        <f t="shared" si="5"/>
        <v>0</v>
      </c>
      <c r="D14" s="160">
        <f t="shared" si="6"/>
        <v>0</v>
      </c>
      <c r="E14" s="69"/>
      <c r="F14" s="69"/>
      <c r="G14" s="69"/>
      <c r="H14" s="69"/>
      <c r="I14" s="69"/>
      <c r="J14" s="69"/>
      <c r="K14" s="69"/>
      <c r="L14" s="70"/>
      <c r="N14" s="44">
        <f>IF(OR(C14&lt;D14,C14&lt;K14,C14&lt;L14),"Er","")</f>
      </c>
      <c r="O14" s="44">
        <f>IF(OR(D14&gt;C14,D14&lt;L14),"Er","")</f>
      </c>
      <c r="P14" s="44"/>
      <c r="Q14" s="44">
        <f>IF(F14&gt;E14,"Er","")</f>
      </c>
      <c r="R14" s="44"/>
      <c r="S14" s="44">
        <f>IF(H14&gt;G14,"Er","")</f>
      </c>
      <c r="T14" s="44"/>
      <c r="U14" s="44">
        <f>IF(J14&gt;I14,"Er","")</f>
      </c>
      <c r="V14" s="44">
        <f>IF(OR(K14&lt;L14,K14&gt;C14),"Er","")</f>
      </c>
      <c r="W14" s="44">
        <f>IF(OR(L14&gt;D14,L14&gt;K14),"Er","")</f>
      </c>
    </row>
    <row r="15" spans="2:23" ht="15.75">
      <c r="B15" s="40" t="s">
        <v>152</v>
      </c>
      <c r="C15" s="161">
        <f t="shared" si="5"/>
        <v>35</v>
      </c>
      <c r="D15" s="161">
        <f t="shared" si="6"/>
        <v>34</v>
      </c>
      <c r="E15" s="71">
        <v>31</v>
      </c>
      <c r="F15" s="71">
        <v>30</v>
      </c>
      <c r="G15" s="71">
        <v>4</v>
      </c>
      <c r="H15" s="71">
        <v>4</v>
      </c>
      <c r="I15" s="71"/>
      <c r="J15" s="71"/>
      <c r="K15" s="71"/>
      <c r="L15" s="72"/>
      <c r="N15" s="44">
        <f>IF(OR(C15&lt;D15,C15&gt;C11,C15&lt;K15,C15&lt;L15),"Er","")</f>
      </c>
      <c r="O15" s="44">
        <f>IF(OR(D15&gt;C15,D15&gt;D11,D15&lt;L15),"Er","")</f>
      </c>
      <c r="P15" s="44">
        <f>IF(E15&gt;E11,"Er","")</f>
      </c>
      <c r="Q15" s="44">
        <f>IF(OR(F15&gt;F11,F15&gt;E15),"Er","")</f>
      </c>
      <c r="R15" s="44">
        <f>IF(G15&gt;G11,"Er","")</f>
      </c>
      <c r="S15" s="44">
        <f>IF(OR(H15&gt;H11,H15&gt;G15),"Er","")</f>
      </c>
      <c r="T15" s="44">
        <f>IF(I15&gt;I11,"Er","")</f>
      </c>
      <c r="U15" s="44">
        <f>IF(OR(J15&gt;J11,J15&gt;I15),"Er","")</f>
      </c>
      <c r="V15" s="44">
        <f>IF(OR(K15&lt;L15,K15&gt;C15,K15&gt;K11),"Er","")</f>
      </c>
      <c r="W15" s="44">
        <f>IF(OR(L15&gt;D15,L15&gt;K15,L15&gt;L11),"Er","")</f>
      </c>
    </row>
    <row r="16" spans="2:23" ht="15.75">
      <c r="B16" s="155" t="s">
        <v>172</v>
      </c>
      <c r="C16" s="156">
        <f>SUM(C17:C27)</f>
        <v>35</v>
      </c>
      <c r="D16" s="157">
        <f>SUM(D17:D27)</f>
        <v>34</v>
      </c>
      <c r="E16" s="136">
        <f>E11</f>
        <v>31</v>
      </c>
      <c r="F16" s="158">
        <f aca="true" t="shared" si="7" ref="F16:L16">F11</f>
        <v>30</v>
      </c>
      <c r="G16" s="158">
        <f t="shared" si="7"/>
        <v>4</v>
      </c>
      <c r="H16" s="158">
        <f t="shared" si="7"/>
        <v>4</v>
      </c>
      <c r="I16" s="158">
        <f t="shared" si="7"/>
        <v>0</v>
      </c>
      <c r="J16" s="158">
        <f t="shared" si="7"/>
        <v>0</v>
      </c>
      <c r="K16" s="158">
        <f t="shared" si="7"/>
        <v>0</v>
      </c>
      <c r="L16" s="159">
        <f t="shared" si="7"/>
        <v>0</v>
      </c>
      <c r="N16" s="43">
        <f>IF(OR(C16&lt;D16,C16&lt;K16,C16&lt;&gt;C11),"Er","")</f>
      </c>
      <c r="O16" s="43">
        <f>IF(OR(D16&gt;C16,D16&lt;L16,D16&lt;&gt;D11),"Er","")</f>
      </c>
      <c r="P16" s="43">
        <f aca="true" t="shared" si="8" ref="P16:U16">IF(AND(E16&lt;&gt;SUM(E17:E27),E16&lt;&gt;""),"Er","")</f>
      </c>
      <c r="Q16" s="43">
        <f t="shared" si="8"/>
      </c>
      <c r="R16" s="43">
        <f t="shared" si="8"/>
      </c>
      <c r="S16" s="43">
        <f t="shared" si="8"/>
      </c>
      <c r="T16" s="43">
        <f t="shared" si="8"/>
      </c>
      <c r="U16" s="43">
        <f t="shared" si="8"/>
      </c>
      <c r="V16" s="43">
        <f>IF(OR(K16&lt;L16,K16&gt;C16,AND(K16&lt;&gt;SUM(K17:K27),K16&lt;&gt;"")),"Er","")</f>
      </c>
      <c r="W16" s="43">
        <f>IF(OR(L16&gt;K16,L16&gt;D16,AND(L16&lt;&gt;SUM(L17:L27),L16&lt;&gt;"")),"Er","")</f>
      </c>
    </row>
    <row r="17" spans="2:23" ht="15.75">
      <c r="B17" s="129" t="s">
        <v>134</v>
      </c>
      <c r="C17" s="139">
        <f t="shared" si="5"/>
        <v>2</v>
      </c>
      <c r="D17" s="139">
        <f t="shared" si="6"/>
        <v>2</v>
      </c>
      <c r="E17" s="64">
        <v>1</v>
      </c>
      <c r="F17" s="64">
        <v>1</v>
      </c>
      <c r="G17" s="64">
        <v>1</v>
      </c>
      <c r="H17" s="64">
        <v>1</v>
      </c>
      <c r="I17" s="64"/>
      <c r="J17" s="64"/>
      <c r="K17" s="64"/>
      <c r="L17" s="57"/>
      <c r="N17" s="43">
        <f aca="true" t="shared" si="9" ref="N17:N27">IF(OR(C17&lt;D17,C17&lt;K17),"Er","")</f>
      </c>
      <c r="O17" s="43">
        <f aca="true" t="shared" si="10" ref="O17:O27">IF(D17&gt;C17,"Er","")</f>
      </c>
      <c r="P17" s="43">
        <f>IF(E17&gt;E16,"Er","")</f>
      </c>
      <c r="Q17" s="43">
        <f>IF(OR(F17&gt;F16,F17&gt;E17),"Er","")</f>
      </c>
      <c r="R17" s="43">
        <f>IF(G17&gt;G16,"Er","")</f>
      </c>
      <c r="S17" s="43">
        <f>IF(OR(H17&gt;G17,H17&gt;H16),"Er","")</f>
      </c>
      <c r="T17" s="43">
        <f>IF(I17&gt;I16,"Er","")</f>
      </c>
      <c r="U17" s="43">
        <f>IF(OR(J17&gt;I17,J17&gt;J16),"Er","")</f>
      </c>
      <c r="V17" s="43">
        <f>IF(OR(K17&gt;C17,K17&gt;K16,K17&lt;L17),"Er","")</f>
      </c>
      <c r="W17" s="43">
        <f>IF(OR(L17&gt;K17,L17&gt;D17,L17&gt;L16),"Er","")</f>
      </c>
    </row>
    <row r="18" spans="2:23" ht="15.75">
      <c r="B18" s="106" t="s">
        <v>43</v>
      </c>
      <c r="C18" s="140">
        <f t="shared" si="5"/>
        <v>2</v>
      </c>
      <c r="D18" s="140">
        <f t="shared" si="6"/>
        <v>2</v>
      </c>
      <c r="E18" s="64">
        <v>2</v>
      </c>
      <c r="F18" s="64">
        <v>2</v>
      </c>
      <c r="G18" s="64"/>
      <c r="H18" s="64"/>
      <c r="I18" s="64"/>
      <c r="J18" s="64"/>
      <c r="K18" s="64"/>
      <c r="L18" s="57"/>
      <c r="N18" s="43">
        <f t="shared" si="9"/>
      </c>
      <c r="O18" s="43">
        <f t="shared" si="10"/>
      </c>
      <c r="P18" s="43">
        <f>IF(E18&gt;E16,"Er","")</f>
      </c>
      <c r="Q18" s="43">
        <f>IF(OR(F18&gt;F16,F18&gt;E18),"Er","")</f>
      </c>
      <c r="R18" s="43">
        <f>IF(G18&gt;G16,"Er","")</f>
      </c>
      <c r="S18" s="43">
        <f>IF(OR(H18&gt;G18,H18&gt;H16),"Er","")</f>
      </c>
      <c r="T18" s="43">
        <f>IF(I18&gt;I16,"Er","")</f>
      </c>
      <c r="U18" s="43">
        <f>IF(OR(J18&gt;I18,J18&gt;J16),"Er","")</f>
      </c>
      <c r="V18" s="43">
        <f>IF(OR(K18&gt;C18,K18&gt;K16,K18&lt;L18),"Er","")</f>
      </c>
      <c r="W18" s="43">
        <f>IF(OR(L18&gt;K18,L18&gt;D18,L18&gt;L16),"Er","")</f>
      </c>
    </row>
    <row r="19" spans="2:23" ht="15.75">
      <c r="B19" s="106" t="s">
        <v>44</v>
      </c>
      <c r="C19" s="140">
        <f t="shared" si="5"/>
        <v>3</v>
      </c>
      <c r="D19" s="140">
        <f t="shared" si="6"/>
        <v>3</v>
      </c>
      <c r="E19" s="64">
        <v>3</v>
      </c>
      <c r="F19" s="64">
        <v>3</v>
      </c>
      <c r="G19" s="64"/>
      <c r="H19" s="64"/>
      <c r="I19" s="64"/>
      <c r="J19" s="64"/>
      <c r="K19" s="64"/>
      <c r="L19" s="57"/>
      <c r="N19" s="43">
        <f t="shared" si="9"/>
      </c>
      <c r="O19" s="43">
        <f t="shared" si="10"/>
      </c>
      <c r="P19" s="43">
        <f>IF(E19&gt;E16,"Er","")</f>
      </c>
      <c r="Q19" s="43">
        <f>IF(OR(F19&gt;F16,F19&gt;E19),"Er","")</f>
      </c>
      <c r="R19" s="43">
        <f>IF(G19&gt;G16,"Er","")</f>
      </c>
      <c r="S19" s="43">
        <f>IF(OR(H19&gt;G19,H19&gt;H16),"Er","")</f>
      </c>
      <c r="T19" s="43">
        <f>IF(I19&gt;I16,"Er","")</f>
      </c>
      <c r="U19" s="43">
        <f>IF(OR(J19&gt;I19,J19&gt;J16),"Er","")</f>
      </c>
      <c r="V19" s="43">
        <f>IF(OR(K19&gt;C19,K19&gt;K16,K19&lt;L19),"Er","")</f>
      </c>
      <c r="W19" s="43">
        <f>IF(OR(L19&gt;K19,L19&gt;D19,L19&gt;L16),"Er","")</f>
      </c>
    </row>
    <row r="20" spans="2:23" ht="15.75">
      <c r="B20" s="106" t="s">
        <v>45</v>
      </c>
      <c r="C20" s="140">
        <f t="shared" si="5"/>
        <v>1</v>
      </c>
      <c r="D20" s="140">
        <f t="shared" si="6"/>
        <v>1</v>
      </c>
      <c r="E20" s="64">
        <v>1</v>
      </c>
      <c r="F20" s="64">
        <v>1</v>
      </c>
      <c r="G20" s="64"/>
      <c r="H20" s="64"/>
      <c r="I20" s="64"/>
      <c r="J20" s="64"/>
      <c r="K20" s="64"/>
      <c r="L20" s="57"/>
      <c r="N20" s="43">
        <f t="shared" si="9"/>
      </c>
      <c r="O20" s="43">
        <f t="shared" si="10"/>
      </c>
      <c r="P20" s="43">
        <f>IF(E20&gt;E16,"Er","")</f>
      </c>
      <c r="Q20" s="43">
        <f>IF(OR(F20&gt;F16,F20&gt;E20),"Er","")</f>
      </c>
      <c r="R20" s="43">
        <f>IF(G20&gt;G16,"Er","")</f>
      </c>
      <c r="S20" s="43">
        <f>IF(OR(H20&gt;G20,H20&gt;H16),"Er","")</f>
      </c>
      <c r="T20" s="43">
        <f>IF(I20&gt;I16,"Er","")</f>
      </c>
      <c r="U20" s="43">
        <f>IF(OR(J20&gt;I20,J20&gt;J16),"Er","")</f>
      </c>
      <c r="V20" s="43">
        <f>IF(OR(K20&gt;C20,K20&gt;K16,K20&lt;L20),"Er","")</f>
      </c>
      <c r="W20" s="43">
        <f>IF(OR(L20&gt;K20,L20&gt;D20,L20&gt;L16),"Er","")</f>
      </c>
    </row>
    <row r="21" spans="2:23" ht="15.75">
      <c r="B21" s="106" t="s">
        <v>46</v>
      </c>
      <c r="C21" s="140">
        <f t="shared" si="5"/>
        <v>0</v>
      </c>
      <c r="D21" s="140">
        <f t="shared" si="6"/>
        <v>0</v>
      </c>
      <c r="E21" s="64"/>
      <c r="F21" s="64"/>
      <c r="G21" s="64"/>
      <c r="H21" s="64"/>
      <c r="I21" s="64"/>
      <c r="J21" s="64"/>
      <c r="K21" s="64"/>
      <c r="L21" s="57"/>
      <c r="N21" s="43">
        <f t="shared" si="9"/>
      </c>
      <c r="O21" s="43">
        <f t="shared" si="10"/>
      </c>
      <c r="P21" s="43">
        <f>IF(E21&gt;E16,"Er","")</f>
      </c>
      <c r="Q21" s="43">
        <f>IF(OR(F21&gt;F16,F21&gt;E21),"Er","")</f>
      </c>
      <c r="R21" s="43">
        <f>IF(G21&gt;G16,"Er","")</f>
      </c>
      <c r="S21" s="43">
        <f>IF(OR(H21&gt;G21,H21&gt;H16),"Er","")</f>
      </c>
      <c r="T21" s="43">
        <f>IF(I21&gt;I16,"Er","")</f>
      </c>
      <c r="U21" s="43">
        <f>IF(OR(J21&gt;I21,J21&gt;J16),"Er","")</f>
      </c>
      <c r="V21" s="43">
        <f>IF(OR(K21&gt;C21,K21&gt;K16,K21&lt;L21),"Er","")</f>
      </c>
      <c r="W21" s="43">
        <f>IF(OR(L21&gt;K21,L21&gt;D21,L21&gt;L16),"Er","")</f>
      </c>
    </row>
    <row r="22" spans="2:23" ht="15.75">
      <c r="B22" s="106" t="s">
        <v>47</v>
      </c>
      <c r="C22" s="140">
        <f t="shared" si="5"/>
        <v>3</v>
      </c>
      <c r="D22" s="140">
        <f t="shared" si="6"/>
        <v>3</v>
      </c>
      <c r="E22" s="64">
        <v>1</v>
      </c>
      <c r="F22" s="64">
        <v>1</v>
      </c>
      <c r="G22" s="64">
        <v>2</v>
      </c>
      <c r="H22" s="64">
        <v>2</v>
      </c>
      <c r="I22" s="64"/>
      <c r="J22" s="64"/>
      <c r="K22" s="64"/>
      <c r="L22" s="57"/>
      <c r="N22" s="43">
        <f t="shared" si="9"/>
      </c>
      <c r="O22" s="43">
        <f t="shared" si="10"/>
      </c>
      <c r="P22" s="43">
        <f>IF(E22&gt;E16,"Er","")</f>
      </c>
      <c r="Q22" s="43">
        <f>IF(OR(F22&gt;F16,F22&gt;E22),"Er","")</f>
      </c>
      <c r="R22" s="43">
        <f>IF(G22&gt;G16,"Er","")</f>
      </c>
      <c r="S22" s="43">
        <f>IF(OR(H22&gt;G22,H22&gt;H16),"Er","")</f>
      </c>
      <c r="T22" s="43">
        <f>IF(I22&gt;I16,"Er","")</f>
      </c>
      <c r="U22" s="43">
        <f>IF(OR(J22&gt;I22,J22&gt;J16),"Er","")</f>
      </c>
      <c r="V22" s="43">
        <f>IF(OR(K22&gt;C22,K22&gt;K16,K22&lt;L22),"Er","")</f>
      </c>
      <c r="W22" s="43">
        <f>IF(OR(L22&gt;K22,L22&gt;D22,L22&gt;L16),"Er","")</f>
      </c>
    </row>
    <row r="23" spans="2:23" ht="15.75">
      <c r="B23" s="106" t="s">
        <v>48</v>
      </c>
      <c r="C23" s="140">
        <f t="shared" si="5"/>
        <v>0</v>
      </c>
      <c r="D23" s="140">
        <f t="shared" si="6"/>
        <v>0</v>
      </c>
      <c r="E23" s="64"/>
      <c r="F23" s="64"/>
      <c r="G23" s="64"/>
      <c r="H23" s="64"/>
      <c r="I23" s="64"/>
      <c r="J23" s="64"/>
      <c r="K23" s="64"/>
      <c r="L23" s="57"/>
      <c r="N23" s="43">
        <f t="shared" si="9"/>
      </c>
      <c r="O23" s="43">
        <f t="shared" si="10"/>
      </c>
      <c r="P23" s="43">
        <f>IF(E23&gt;E16,"Er","")</f>
      </c>
      <c r="Q23" s="43">
        <f>IF(OR(F23&gt;F16,F23&gt;E23),"Er","")</f>
      </c>
      <c r="R23" s="43">
        <f>IF(G23&gt;G16,"Er","")</f>
      </c>
      <c r="S23" s="43">
        <f>IF(OR(H23&gt;G23,H23&gt;H16),"Er","")</f>
      </c>
      <c r="T23" s="43">
        <f>IF(I23&gt;I16,"Er","")</f>
      </c>
      <c r="U23" s="43">
        <f>IF(OR(J23&gt;I23,J23&gt;J16),"Er","")</f>
      </c>
      <c r="V23" s="43">
        <f>IF(OR(K23&gt;C23,K23&gt;K16,K23&lt;L23),"Er","")</f>
      </c>
      <c r="W23" s="43">
        <f>IF(OR(L23&gt;K23,L23&gt;D23,L23&gt;L16),"Er","")</f>
      </c>
    </row>
    <row r="24" spans="2:23" ht="15.75">
      <c r="B24" s="106" t="s">
        <v>49</v>
      </c>
      <c r="C24" s="140">
        <f t="shared" si="5"/>
        <v>0</v>
      </c>
      <c r="D24" s="140">
        <f t="shared" si="6"/>
        <v>0</v>
      </c>
      <c r="E24" s="64"/>
      <c r="F24" s="64"/>
      <c r="G24" s="64"/>
      <c r="H24" s="64"/>
      <c r="I24" s="64"/>
      <c r="J24" s="64"/>
      <c r="K24" s="64"/>
      <c r="L24" s="57"/>
      <c r="N24" s="43">
        <f t="shared" si="9"/>
      </c>
      <c r="O24" s="43">
        <f t="shared" si="10"/>
      </c>
      <c r="P24" s="43">
        <f>IF(E24&gt;E16,"Er","")</f>
      </c>
      <c r="Q24" s="43">
        <f>IF(OR(F24&gt;F16,F24&gt;E24),"Er","")</f>
      </c>
      <c r="R24" s="43">
        <f>IF(G24&gt;G16,"Er","")</f>
      </c>
      <c r="S24" s="43">
        <f>IF(OR(H24&gt;G24,H24&gt;H16),"Er","")</f>
      </c>
      <c r="T24" s="43">
        <f>IF(I24&gt;I16,"Er","")</f>
      </c>
      <c r="U24" s="43">
        <f>IF(OR(J24&gt;I24,J24&gt;J16),"Er","")</f>
      </c>
      <c r="V24" s="43">
        <f>IF(OR(K24&gt;C24,K24&gt;K16,K24&lt;L24),"Er","")</f>
      </c>
      <c r="W24" s="43">
        <f>IF(OR(L24&gt;K24,L24&gt;D24,L24&gt;L16),"Er","")</f>
      </c>
    </row>
    <row r="25" spans="2:23" ht="15.75">
      <c r="B25" s="106" t="s">
        <v>50</v>
      </c>
      <c r="C25" s="140">
        <f t="shared" si="5"/>
        <v>0</v>
      </c>
      <c r="D25" s="140">
        <f t="shared" si="6"/>
        <v>0</v>
      </c>
      <c r="E25" s="64"/>
      <c r="F25" s="64"/>
      <c r="G25" s="64"/>
      <c r="H25" s="64"/>
      <c r="I25" s="64"/>
      <c r="J25" s="64"/>
      <c r="K25" s="64"/>
      <c r="L25" s="57"/>
      <c r="N25" s="43">
        <f t="shared" si="9"/>
      </c>
      <c r="O25" s="43">
        <f t="shared" si="10"/>
      </c>
      <c r="P25" s="43">
        <f>IF(E25&gt;E16,"Er","")</f>
      </c>
      <c r="Q25" s="43">
        <f>IF(OR(F25&gt;F16,F25&gt;E25),"Er","")</f>
      </c>
      <c r="R25" s="43">
        <f>IF(G25&gt;G16,"Er","")</f>
      </c>
      <c r="S25" s="43">
        <f>IF(OR(H25&gt;G25,H25&gt;H16),"Er","")</f>
      </c>
      <c r="T25" s="43">
        <f>IF(I25&gt;I16,"Er","")</f>
      </c>
      <c r="U25" s="43">
        <f>IF(OR(J25&gt;I25,J25&gt;J16),"Er","")</f>
      </c>
      <c r="V25" s="43">
        <f>IF(OR(K25&gt;C25,K25&gt;K16,K25&lt;L25),"Er","")</f>
      </c>
      <c r="W25" s="43">
        <f>IF(OR(L25&gt;K25,L25&gt;D25,L25&gt;L16),"Er","")</f>
      </c>
    </row>
    <row r="26" spans="2:23" ht="15.75">
      <c r="B26" s="106" t="s">
        <v>51</v>
      </c>
      <c r="C26" s="140">
        <f t="shared" si="5"/>
        <v>0</v>
      </c>
      <c r="D26" s="140">
        <f t="shared" si="6"/>
        <v>0</v>
      </c>
      <c r="E26" s="64"/>
      <c r="F26" s="64"/>
      <c r="G26" s="64"/>
      <c r="H26" s="64"/>
      <c r="I26" s="64"/>
      <c r="J26" s="64"/>
      <c r="K26" s="64"/>
      <c r="L26" s="57"/>
      <c r="N26" s="43">
        <f t="shared" si="9"/>
      </c>
      <c r="O26" s="43">
        <f t="shared" si="10"/>
      </c>
      <c r="P26" s="43">
        <f>IF(E26&gt;E16,"Er","")</f>
      </c>
      <c r="Q26" s="43">
        <f>IF(OR(F26&gt;F16,F26&gt;E26),"Er","")</f>
      </c>
      <c r="R26" s="43">
        <f>IF(G26&gt;G16,"Er","")</f>
      </c>
      <c r="S26" s="43">
        <f>IF(OR(H26&gt;G26,H26&gt;H16),"Er","")</f>
      </c>
      <c r="T26" s="43">
        <f>IF(I26&gt;I16,"Er","")</f>
      </c>
      <c r="U26" s="43">
        <f>IF(OR(J26&gt;I26,J26&gt;J16),"Er","")</f>
      </c>
      <c r="V26" s="43">
        <f>IF(OR(K26&gt;C26,K26&gt;K16,K26&lt;L26),"Er","")</f>
      </c>
      <c r="W26" s="43">
        <f>IF(OR(L26&gt;K26,L26&gt;D26,L26&gt;L16),"Er","")</f>
      </c>
    </row>
    <row r="27" spans="2:23" ht="15.75">
      <c r="B27" s="106" t="s">
        <v>135</v>
      </c>
      <c r="C27" s="145">
        <f t="shared" si="5"/>
        <v>24</v>
      </c>
      <c r="D27" s="145">
        <f t="shared" si="6"/>
        <v>23</v>
      </c>
      <c r="E27" s="64">
        <v>23</v>
      </c>
      <c r="F27" s="64">
        <v>22</v>
      </c>
      <c r="G27" s="64">
        <v>1</v>
      </c>
      <c r="H27" s="64">
        <v>1</v>
      </c>
      <c r="I27" s="64"/>
      <c r="J27" s="64"/>
      <c r="K27" s="64"/>
      <c r="L27" s="57"/>
      <c r="N27" s="43">
        <f t="shared" si="9"/>
      </c>
      <c r="O27" s="43">
        <f t="shared" si="10"/>
      </c>
      <c r="P27" s="43">
        <f>IF(E27&gt;E16,"Er","")</f>
      </c>
      <c r="Q27" s="43">
        <f>IF(OR(F27&gt;F16,F27&gt;E27),"Er","")</f>
      </c>
      <c r="R27" s="43">
        <f>IF(G27&gt;G16,"Er","")</f>
      </c>
      <c r="S27" s="43">
        <f>IF(OR(H27&gt;G27,H27&gt;H16),"Er","")</f>
      </c>
      <c r="T27" s="43">
        <f>IF(I27&gt;I16,"Er","")</f>
      </c>
      <c r="U27" s="43">
        <f>IF(OR(J27&gt;I27,J27&gt;J16),"Er","")</f>
      </c>
      <c r="V27" s="43">
        <f>IF(OR(K27&gt;C27,K27&gt;K16,K27&lt;L27),"Er","")</f>
      </c>
      <c r="W27" s="43">
        <f>IF(OR(L27&gt;K27,L27&gt;D27,L27&gt;L16),"Er","")</f>
      </c>
    </row>
    <row r="28" spans="2:23" ht="15.75">
      <c r="B28" s="155" t="s">
        <v>153</v>
      </c>
      <c r="C28" s="156">
        <f>SUM(C29:C37)</f>
        <v>35</v>
      </c>
      <c r="D28" s="157">
        <f>SUM(D29:D37)</f>
        <v>34</v>
      </c>
      <c r="E28" s="136">
        <f>E11</f>
        <v>31</v>
      </c>
      <c r="F28" s="158">
        <f aca="true" t="shared" si="11" ref="F28:L28">F11</f>
        <v>30</v>
      </c>
      <c r="G28" s="158">
        <f t="shared" si="11"/>
        <v>4</v>
      </c>
      <c r="H28" s="158">
        <f t="shared" si="11"/>
        <v>4</v>
      </c>
      <c r="I28" s="158">
        <f t="shared" si="11"/>
        <v>0</v>
      </c>
      <c r="J28" s="158">
        <f t="shared" si="11"/>
        <v>0</v>
      </c>
      <c r="K28" s="158">
        <f t="shared" si="11"/>
        <v>0</v>
      </c>
      <c r="L28" s="159">
        <f t="shared" si="11"/>
        <v>0</v>
      </c>
      <c r="N28" s="43">
        <f>IF(OR(C28&lt;D28,C28&lt;K28,C28&lt;&gt;C11),"Er","")</f>
      </c>
      <c r="O28" s="43">
        <f>IF(OR(D28&gt;C28,D28&lt;L28,D28&lt;&gt;D11),"Er","")</f>
      </c>
      <c r="P28" s="43">
        <f aca="true" t="shared" si="12" ref="P28:U28">IF(AND(E28&lt;&gt;SUM(E29:E37),E28&lt;&gt;""),"Er","")</f>
      </c>
      <c r="Q28" s="43">
        <f t="shared" si="12"/>
      </c>
      <c r="R28" s="43">
        <f t="shared" si="12"/>
      </c>
      <c r="S28" s="43">
        <f t="shared" si="12"/>
      </c>
      <c r="T28" s="43">
        <f t="shared" si="12"/>
      </c>
      <c r="U28" s="43">
        <f t="shared" si="12"/>
      </c>
      <c r="V28" s="43">
        <f>IF(OR(K28&lt;L28,K28&gt;C28,AND(K28&lt;&gt;SUM(K29:K37),K28&lt;&gt;"")),"Er","")</f>
      </c>
      <c r="W28" s="43">
        <f>IF(OR(L28&gt;K28,L28&gt;D28,AND(L28&lt;&gt;SUM(L29:L37),L28&lt;&gt;"")),"Er","")</f>
      </c>
    </row>
    <row r="29" spans="2:23" ht="15.75">
      <c r="B29" s="125" t="s">
        <v>190</v>
      </c>
      <c r="C29" s="154">
        <f t="shared" si="5"/>
        <v>0</v>
      </c>
      <c r="D29" s="154">
        <f t="shared" si="6"/>
        <v>0</v>
      </c>
      <c r="E29" s="64"/>
      <c r="F29" s="64"/>
      <c r="G29" s="64"/>
      <c r="H29" s="64"/>
      <c r="I29" s="64"/>
      <c r="J29" s="64"/>
      <c r="K29" s="64"/>
      <c r="L29" s="57"/>
      <c r="N29" s="43">
        <f aca="true" t="shared" si="13" ref="N29:N37">IF(OR(C29&lt;D29,C29&lt;K29),"Er","")</f>
      </c>
      <c r="O29" s="43">
        <f aca="true" t="shared" si="14" ref="O29:O37">IF(D29&gt;C29,"Er","")</f>
      </c>
      <c r="P29" s="43">
        <f>IF(E29&gt;E28,"Er","")</f>
      </c>
      <c r="Q29" s="43">
        <f>IF(OR(F29&gt;F28,F29&gt;E29),"Er","")</f>
      </c>
      <c r="R29" s="43">
        <f>IF(G29&gt;G28,"Er","")</f>
      </c>
      <c r="S29" s="43">
        <f>IF(OR(H29&gt;G29,H29&gt;H28),"Er","")</f>
      </c>
      <c r="T29" s="43">
        <f>IF(I29&gt;I28,"Er","")</f>
      </c>
      <c r="U29" s="43">
        <f>IF(OR(J29&gt;I29,J29&gt;J28),"Er","")</f>
      </c>
      <c r="V29" s="43">
        <f>IF(OR(K29&gt;C29,K29&gt;K28,K29&lt;L29),"Er","")</f>
      </c>
      <c r="W29" s="43">
        <f>IF(OR(L29&gt;K29,L29&gt;D29,L29&gt;L28),"Er","")</f>
      </c>
    </row>
    <row r="30" spans="2:23" ht="15.75">
      <c r="B30" s="103" t="s">
        <v>52</v>
      </c>
      <c r="C30" s="140">
        <f t="shared" si="5"/>
        <v>0</v>
      </c>
      <c r="D30" s="140">
        <f t="shared" si="6"/>
        <v>0</v>
      </c>
      <c r="E30" s="64"/>
      <c r="F30" s="64"/>
      <c r="G30" s="64"/>
      <c r="H30" s="64"/>
      <c r="I30" s="64"/>
      <c r="J30" s="64"/>
      <c r="K30" s="64"/>
      <c r="L30" s="57"/>
      <c r="N30" s="43">
        <f t="shared" si="13"/>
      </c>
      <c r="O30" s="43">
        <f t="shared" si="14"/>
      </c>
      <c r="P30" s="43">
        <f>IF(E30&gt;E28,"Er","")</f>
      </c>
      <c r="Q30" s="43">
        <f>IF(OR(F30&gt;F28,F30&gt;E30),"Er","")</f>
      </c>
      <c r="R30" s="43">
        <f>IF(G30&gt;G28,"Er","")</f>
      </c>
      <c r="S30" s="43">
        <f>IF(OR(H30&gt;G30,H30&gt;H28),"Er","")</f>
      </c>
      <c r="T30" s="43">
        <f>IF(I30&gt;I28,"Er","")</f>
      </c>
      <c r="U30" s="43">
        <f>IF(OR(J30&gt;I30,J30&gt;J28),"Er","")</f>
      </c>
      <c r="V30" s="43">
        <f>IF(OR(K30&gt;C30,K30&gt;K28,K30&lt;L30),"Er","")</f>
      </c>
      <c r="W30" s="43">
        <f>IF(OR(L30&gt;K30,L30&gt;D30,L30&gt;L28),"Er","")</f>
      </c>
    </row>
    <row r="31" spans="2:23" ht="15.75">
      <c r="B31" s="103" t="s">
        <v>53</v>
      </c>
      <c r="C31" s="140">
        <f t="shared" si="5"/>
        <v>1</v>
      </c>
      <c r="D31" s="140">
        <f t="shared" si="6"/>
        <v>0</v>
      </c>
      <c r="E31" s="64">
        <v>1</v>
      </c>
      <c r="F31" s="64"/>
      <c r="G31" s="64"/>
      <c r="H31" s="64"/>
      <c r="I31" s="64"/>
      <c r="J31" s="64"/>
      <c r="K31" s="64"/>
      <c r="L31" s="57"/>
      <c r="N31" s="43">
        <f t="shared" si="13"/>
      </c>
      <c r="O31" s="43">
        <f t="shared" si="14"/>
      </c>
      <c r="P31" s="43">
        <f>IF(E31&gt;E28,"Er","")</f>
      </c>
      <c r="Q31" s="43">
        <f>IF(OR(F31&gt;F28,F31&gt;E31),"Er","")</f>
      </c>
      <c r="R31" s="43">
        <f>IF(G31&gt;G28,"Er","")</f>
      </c>
      <c r="S31" s="43">
        <f>IF(OR(H31&gt;G31,H31&gt;H28),"Er","")</f>
      </c>
      <c r="T31" s="43">
        <f>IF(I31&gt;I28,"Er","")</f>
      </c>
      <c r="U31" s="43">
        <f>IF(OR(J31&gt;I31,J31&gt;J28),"Er","")</f>
      </c>
      <c r="V31" s="43">
        <f>IF(OR(K31&gt;C31,K31&gt;K28,K31&lt;L31),"Er","")</f>
      </c>
      <c r="W31" s="43">
        <f>IF(OR(L31&gt;K31,L31&gt;D31,L31&gt;L28),"Er","")</f>
      </c>
    </row>
    <row r="32" spans="2:23" ht="15.75">
      <c r="B32" s="103" t="s">
        <v>54</v>
      </c>
      <c r="C32" s="140">
        <f t="shared" si="5"/>
        <v>18</v>
      </c>
      <c r="D32" s="140">
        <f t="shared" si="6"/>
        <v>18</v>
      </c>
      <c r="E32" s="64">
        <v>14</v>
      </c>
      <c r="F32" s="64">
        <v>14</v>
      </c>
      <c r="G32" s="64">
        <v>4</v>
      </c>
      <c r="H32" s="64">
        <v>4</v>
      </c>
      <c r="I32" s="64"/>
      <c r="J32" s="64"/>
      <c r="K32" s="64"/>
      <c r="L32" s="57"/>
      <c r="N32" s="43">
        <f t="shared" si="13"/>
      </c>
      <c r="O32" s="43">
        <f t="shared" si="14"/>
      </c>
      <c r="P32" s="43">
        <f>IF(E32&gt;E28,"Er","")</f>
      </c>
      <c r="Q32" s="43">
        <f>IF(OR(F32&gt;F28,F32&gt;E32),"Er","")</f>
      </c>
      <c r="R32" s="43">
        <f>IF(G32&gt;G28,"Er","")</f>
      </c>
      <c r="S32" s="43">
        <f>IF(OR(H32&gt;G32,H32&gt;H28),"Er","")</f>
      </c>
      <c r="T32" s="43">
        <f>IF(I32&gt;I28,"Er","")</f>
      </c>
      <c r="U32" s="43">
        <f>IF(OR(J32&gt;I32,J32&gt;J28),"Er","")</f>
      </c>
      <c r="V32" s="43">
        <f>IF(OR(K32&gt;C32,K32&gt;K28,K32&lt;L32),"Er","")</f>
      </c>
      <c r="W32" s="43">
        <f>IF(OR(L32&gt;K32,L32&gt;D32,L32&gt;L28),"Er","")</f>
      </c>
    </row>
    <row r="33" spans="2:23" ht="15.75">
      <c r="B33" s="103" t="s">
        <v>55</v>
      </c>
      <c r="C33" s="140">
        <f t="shared" si="5"/>
        <v>16</v>
      </c>
      <c r="D33" s="140">
        <f t="shared" si="6"/>
        <v>16</v>
      </c>
      <c r="E33" s="64">
        <v>16</v>
      </c>
      <c r="F33" s="64">
        <v>16</v>
      </c>
      <c r="G33" s="64"/>
      <c r="H33" s="64"/>
      <c r="I33" s="64"/>
      <c r="J33" s="64"/>
      <c r="K33" s="64"/>
      <c r="L33" s="57"/>
      <c r="N33" s="43">
        <f t="shared" si="13"/>
      </c>
      <c r="O33" s="43">
        <f t="shared" si="14"/>
      </c>
      <c r="P33" s="43">
        <f>IF(E33&gt;E28,"Er","")</f>
      </c>
      <c r="Q33" s="43">
        <f>IF(OR(F33&gt;F28,F33&gt;E33),"Er","")</f>
      </c>
      <c r="R33" s="43">
        <f>IF(G33&gt;G28,"Er","")</f>
      </c>
      <c r="S33" s="43">
        <f>IF(OR(H33&gt;G33,H33&gt;H28),"Er","")</f>
      </c>
      <c r="T33" s="43">
        <f>IF(I33&gt;I28,"Er","")</f>
      </c>
      <c r="U33" s="43">
        <f>IF(OR(J33&gt;I33,J33&gt;J28),"Er","")</f>
      </c>
      <c r="V33" s="43">
        <f>IF(OR(K33&gt;C33,K33&gt;K28,K33&lt;L33),"Er","")</f>
      </c>
      <c r="W33" s="43">
        <f>IF(OR(L33&gt;K33,L33&gt;D33,L33&gt;L28),"Er","")</f>
      </c>
    </row>
    <row r="34" spans="2:23" ht="15.75">
      <c r="B34" s="103" t="s">
        <v>56</v>
      </c>
      <c r="C34" s="140">
        <f t="shared" si="5"/>
        <v>0</v>
      </c>
      <c r="D34" s="140">
        <f t="shared" si="6"/>
        <v>0</v>
      </c>
      <c r="E34" s="64"/>
      <c r="F34" s="64"/>
      <c r="G34" s="64"/>
      <c r="H34" s="64"/>
      <c r="I34" s="64"/>
      <c r="J34" s="64"/>
      <c r="K34" s="64"/>
      <c r="L34" s="57"/>
      <c r="N34" s="43">
        <f t="shared" si="13"/>
      </c>
      <c r="O34" s="43">
        <f t="shared" si="14"/>
      </c>
      <c r="P34" s="43">
        <f>IF(E34&gt;E28,"Er","")</f>
      </c>
      <c r="Q34" s="43">
        <f>IF(OR(F34&gt;F28,F34&gt;E34),"Er","")</f>
      </c>
      <c r="R34" s="43">
        <f>IF(G34&gt;G28,"Er","")</f>
      </c>
      <c r="S34" s="43">
        <f>IF(OR(H34&gt;G34,H34&gt;H28),"Er","")</f>
      </c>
      <c r="T34" s="43">
        <f>IF(I34&gt;I28,"Er","")</f>
      </c>
      <c r="U34" s="43">
        <f>IF(OR(J34&gt;I34,J34&gt;J28),"Er","")</f>
      </c>
      <c r="V34" s="43">
        <f>IF(OR(K34&gt;C34,K34&gt;K28,K34&lt;L34),"Er","")</f>
      </c>
      <c r="W34" s="43">
        <f>IF(OR(L34&gt;K34,L34&gt;D34,L34&gt;L28),"Er","")</f>
      </c>
    </row>
    <row r="35" spans="2:23" ht="15.75">
      <c r="B35" s="103" t="s">
        <v>57</v>
      </c>
      <c r="C35" s="140">
        <f t="shared" si="5"/>
        <v>0</v>
      </c>
      <c r="D35" s="140">
        <f t="shared" si="6"/>
        <v>0</v>
      </c>
      <c r="E35" s="64"/>
      <c r="F35" s="64"/>
      <c r="G35" s="64"/>
      <c r="H35" s="64"/>
      <c r="I35" s="64"/>
      <c r="J35" s="64"/>
      <c r="K35" s="64"/>
      <c r="L35" s="57"/>
      <c r="N35" s="43">
        <f t="shared" si="13"/>
      </c>
      <c r="O35" s="43">
        <f t="shared" si="14"/>
      </c>
      <c r="P35" s="43">
        <f>IF(E35&gt;E28,"Er","")</f>
      </c>
      <c r="Q35" s="43">
        <f>IF(OR(F35&gt;F28,F35&gt;E35),"Er","")</f>
      </c>
      <c r="R35" s="43">
        <f>IF(G35&gt;G28,"Er","")</f>
      </c>
      <c r="S35" s="43">
        <f>IF(OR(H35&gt;G35,H35&gt;H28),"Er","")</f>
      </c>
      <c r="T35" s="43">
        <f>IF(I35&gt;I28,"Er","")</f>
      </c>
      <c r="U35" s="43">
        <f>IF(OR(J35&gt;I35,J35&gt;J28),"Er","")</f>
      </c>
      <c r="V35" s="43">
        <f>IF(OR(K35&gt;C35,K35&gt;K28,K35&lt;L35),"Er","")</f>
      </c>
      <c r="W35" s="43">
        <f>IF(OR(L35&gt;K35,L35&gt;D35,L35&gt;L28),"Er","")</f>
      </c>
    </row>
    <row r="36" spans="2:23" ht="15.75">
      <c r="B36" s="103" t="s">
        <v>58</v>
      </c>
      <c r="C36" s="160">
        <f t="shared" si="5"/>
        <v>0</v>
      </c>
      <c r="D36" s="160">
        <f t="shared" si="6"/>
        <v>0</v>
      </c>
      <c r="E36" s="69"/>
      <c r="F36" s="69"/>
      <c r="G36" s="69"/>
      <c r="H36" s="69"/>
      <c r="I36" s="69"/>
      <c r="J36" s="69"/>
      <c r="K36" s="69"/>
      <c r="L36" s="70"/>
      <c r="N36" s="43">
        <f t="shared" si="13"/>
      </c>
      <c r="O36" s="43">
        <f t="shared" si="14"/>
      </c>
      <c r="P36" s="43">
        <f>IF(E36&gt;E28,"Er","")</f>
      </c>
      <c r="Q36" s="43">
        <f>IF(OR(F36&gt;F28,F36&gt;E36),"Er","")</f>
      </c>
      <c r="R36" s="43">
        <f>IF(G36&gt;G28,"Er","")</f>
      </c>
      <c r="S36" s="43">
        <f>IF(OR(H36&gt;G36,H36&gt;H28),"Er","")</f>
      </c>
      <c r="T36" s="43">
        <f>IF(I36&gt;I28,"Er","")</f>
      </c>
      <c r="U36" s="43">
        <f>IF(OR(J36&gt;I36,J36&gt;J28),"Er","")</f>
      </c>
      <c r="V36" s="43">
        <f>IF(OR(K36&gt;C36,K36&gt;K28,K36&lt;L36),"Er","")</f>
      </c>
      <c r="W36" s="43">
        <f>IF(OR(L36&gt;K36,L36&gt;D36,L36&gt;L28),"Er","")</f>
      </c>
    </row>
    <row r="37" spans="2:23" ht="15.75">
      <c r="B37" s="128" t="s">
        <v>59</v>
      </c>
      <c r="C37" s="160">
        <f t="shared" si="5"/>
        <v>0</v>
      </c>
      <c r="D37" s="160">
        <f t="shared" si="6"/>
        <v>0</v>
      </c>
      <c r="E37" s="69"/>
      <c r="F37" s="69"/>
      <c r="G37" s="69"/>
      <c r="H37" s="69"/>
      <c r="I37" s="69"/>
      <c r="J37" s="69"/>
      <c r="K37" s="69"/>
      <c r="L37" s="70"/>
      <c r="N37" s="43">
        <f t="shared" si="13"/>
      </c>
      <c r="O37" s="43">
        <f t="shared" si="14"/>
      </c>
      <c r="P37" s="43">
        <f>IF(E37&gt;E28,"Er","")</f>
      </c>
      <c r="Q37" s="43">
        <f>IF(OR(F37&gt;F28,F37&gt;E37),"Er","")</f>
      </c>
      <c r="R37" s="43">
        <f>IF(G37&gt;G28,"Er","")</f>
      </c>
      <c r="S37" s="43">
        <f>IF(OR(H37&gt;G37,H37&gt;H28),"Er","")</f>
      </c>
      <c r="T37" s="43">
        <f>IF(I37&gt;I28,"Er","")</f>
      </c>
      <c r="U37" s="43">
        <f>IF(OR(J37&gt;I37,J37&gt;J28),"Er","")</f>
      </c>
      <c r="V37" s="43">
        <f>IF(OR(K37&gt;C37,K37&gt;K28,K37&lt;L37),"Er","")</f>
      </c>
      <c r="W37" s="43">
        <f>IF(OR(L37&gt;K37,L37&gt;D37,L37&gt;L28),"Er","")</f>
      </c>
    </row>
    <row r="38" spans="2:23" ht="15.75">
      <c r="B38" s="162" t="s">
        <v>173</v>
      </c>
      <c r="C38" s="136">
        <f>SUM(C39:C46)</f>
        <v>35</v>
      </c>
      <c r="D38" s="158">
        <f>SUM(D39:D46)</f>
        <v>34</v>
      </c>
      <c r="E38" s="136">
        <f>E11</f>
        <v>31</v>
      </c>
      <c r="F38" s="158">
        <f aca="true" t="shared" si="15" ref="F38:L38">F11</f>
        <v>30</v>
      </c>
      <c r="G38" s="158">
        <f t="shared" si="15"/>
        <v>4</v>
      </c>
      <c r="H38" s="158">
        <f t="shared" si="15"/>
        <v>4</v>
      </c>
      <c r="I38" s="158">
        <f t="shared" si="15"/>
        <v>0</v>
      </c>
      <c r="J38" s="158">
        <f t="shared" si="15"/>
        <v>0</v>
      </c>
      <c r="K38" s="158">
        <f t="shared" si="15"/>
        <v>0</v>
      </c>
      <c r="L38" s="159">
        <f t="shared" si="15"/>
        <v>0</v>
      </c>
      <c r="N38" s="43">
        <f>IF(OR(C38&lt;D38,C38&lt;K38,C38&lt;&gt;C11),"Er","")</f>
      </c>
      <c r="O38" s="43">
        <f>IF(OR(D38&gt;C38,D38&lt;L38,D38&lt;&gt;D11),"Er","")</f>
      </c>
      <c r="P38" s="43">
        <f aca="true" t="shared" si="16" ref="P38:U38">IF(AND(E38&lt;&gt;SUM(E39:E46),E38&lt;&gt;0),"Er","")</f>
      </c>
      <c r="Q38" s="43">
        <f t="shared" si="16"/>
      </c>
      <c r="R38" s="43">
        <f t="shared" si="16"/>
      </c>
      <c r="S38" s="43">
        <f t="shared" si="16"/>
      </c>
      <c r="T38" s="43">
        <f t="shared" si="16"/>
      </c>
      <c r="U38" s="43">
        <f t="shared" si="16"/>
      </c>
      <c r="V38" s="43">
        <f>IF(OR(K38&lt;L38,K38&gt;C38,AND(K38&lt;&gt;SUM(K39:K46),K38&lt;&gt;0)),"Er","")</f>
      </c>
      <c r="W38" s="43">
        <f>IF(OR(L38&gt;K38,L38&gt;D38,AND(L38&lt;&gt;SUM(L39:L46),L38&lt;&gt;0)),"Er","")</f>
      </c>
    </row>
    <row r="39" spans="2:23" ht="15.75">
      <c r="B39" s="130" t="s">
        <v>267</v>
      </c>
      <c r="C39" s="154">
        <f t="shared" si="5"/>
        <v>25</v>
      </c>
      <c r="D39" s="154">
        <f t="shared" si="6"/>
        <v>25</v>
      </c>
      <c r="E39" s="64">
        <v>21</v>
      </c>
      <c r="F39" s="64">
        <v>21</v>
      </c>
      <c r="G39" s="64">
        <v>4</v>
      </c>
      <c r="H39" s="64">
        <v>4</v>
      </c>
      <c r="I39" s="64"/>
      <c r="J39" s="64"/>
      <c r="K39" s="64"/>
      <c r="L39" s="57"/>
      <c r="N39" s="43">
        <f aca="true" t="shared" si="17" ref="N39:N46">IF(OR(C39&lt;D39,C39&lt;K39),"Er","")</f>
      </c>
      <c r="O39" s="43">
        <f aca="true" t="shared" si="18" ref="O39:O46">IF(D39&gt;C39,"Er","")</f>
      </c>
      <c r="P39" s="43">
        <f>IF(E39&gt;E38,"Er","")</f>
      </c>
      <c r="Q39" s="43">
        <f>IF(OR(F39&gt;F38,F39&gt;E39),"Er","")</f>
      </c>
      <c r="R39" s="43">
        <f>IF(G39&gt;G38,"Er","")</f>
      </c>
      <c r="S39" s="43">
        <f>IF(OR(H39&gt;G39,H39&gt;H38),"Er","")</f>
      </c>
      <c r="T39" s="43">
        <f>IF(I39&gt;I38,"Er","")</f>
      </c>
      <c r="U39" s="43">
        <f>IF(OR(J39&gt;I39,J39&gt;J38),"Er","")</f>
      </c>
      <c r="V39" s="43">
        <f>IF(OR(K39&gt;C39,K39&gt;K38,K39&lt;L39),"Er","")</f>
      </c>
      <c r="W39" s="43">
        <f>IF(OR(L39&gt;K39,L39&gt;D39,L39&gt;L38),"Er","")</f>
      </c>
    </row>
    <row r="40" spans="2:23" ht="15.75">
      <c r="B40" s="103" t="s">
        <v>268</v>
      </c>
      <c r="C40" s="139">
        <f t="shared" si="5"/>
        <v>4</v>
      </c>
      <c r="D40" s="139">
        <f t="shared" si="6"/>
        <v>4</v>
      </c>
      <c r="E40" s="64">
        <v>4</v>
      </c>
      <c r="F40" s="64">
        <v>4</v>
      </c>
      <c r="G40" s="64"/>
      <c r="H40" s="64"/>
      <c r="I40" s="64"/>
      <c r="J40" s="64"/>
      <c r="K40" s="64"/>
      <c r="L40" s="57"/>
      <c r="N40" s="43">
        <f t="shared" si="17"/>
      </c>
      <c r="O40" s="43">
        <f t="shared" si="18"/>
      </c>
      <c r="P40" s="43">
        <f>IF(E40&gt;E38,"Er","")</f>
      </c>
      <c r="Q40" s="43">
        <f>IF(OR(F40&gt;F38,F40&gt;E40),"Er","")</f>
      </c>
      <c r="R40" s="43">
        <f>IF(G40&gt;G38,"Er","")</f>
      </c>
      <c r="S40" s="43">
        <f>IF(OR(H40&gt;G40,H40&gt;H38),"Er","")</f>
      </c>
      <c r="T40" s="43">
        <f>IF(I40&gt;I38,"Er","")</f>
      </c>
      <c r="U40" s="43">
        <f>IF(OR(J40&gt;I40,J40&gt;J38),"Er","")</f>
      </c>
      <c r="V40" s="43">
        <f>IF(OR(K40&gt;C40,K40&gt;K38,K40&lt;L40),"Er","")</f>
      </c>
      <c r="W40" s="43">
        <f>IF(OR(L40&gt;K40,L40&gt;D40,L40&gt;L38),"Er","")</f>
      </c>
    </row>
    <row r="41" spans="2:23" ht="15.75">
      <c r="B41" s="103" t="s">
        <v>60</v>
      </c>
      <c r="C41" s="140">
        <f t="shared" si="5"/>
        <v>3</v>
      </c>
      <c r="D41" s="140">
        <f t="shared" si="6"/>
        <v>3</v>
      </c>
      <c r="E41" s="64">
        <v>3</v>
      </c>
      <c r="F41" s="64">
        <v>3</v>
      </c>
      <c r="G41" s="64"/>
      <c r="H41" s="64"/>
      <c r="I41" s="64"/>
      <c r="J41" s="64"/>
      <c r="K41" s="64"/>
      <c r="L41" s="57"/>
      <c r="N41" s="43">
        <f t="shared" si="17"/>
      </c>
      <c r="O41" s="43">
        <f t="shared" si="18"/>
      </c>
      <c r="P41" s="43">
        <f>IF(E41&gt;E38,"Er","")</f>
      </c>
      <c r="Q41" s="43">
        <f>IF(OR(F41&gt;F38,F41&gt;E41),"Er","")</f>
      </c>
      <c r="R41" s="43">
        <f>IF(G41&gt;G38,"Er","")</f>
      </c>
      <c r="S41" s="43">
        <f>IF(OR(H41&gt;G41,H41&gt;H38),"Er","")</f>
      </c>
      <c r="T41" s="43">
        <f>IF(I41&gt;I38,"Er","")</f>
      </c>
      <c r="U41" s="43">
        <f>IF(OR(J41&gt;I41,J41&gt;J38),"Er","")</f>
      </c>
      <c r="V41" s="43">
        <f>IF(OR(K41&gt;C41,K41&gt;K38,K41&lt;L41),"Er","")</f>
      </c>
      <c r="W41" s="43">
        <f>IF(OR(L41&gt;K41,L41&gt;D41,L41&gt;L38),"Er","")</f>
      </c>
    </row>
    <row r="42" spans="2:23" ht="15.75">
      <c r="B42" s="103" t="s">
        <v>61</v>
      </c>
      <c r="C42" s="140">
        <f t="shared" si="5"/>
        <v>1</v>
      </c>
      <c r="D42" s="140">
        <f t="shared" si="6"/>
        <v>1</v>
      </c>
      <c r="E42" s="64">
        <v>1</v>
      </c>
      <c r="F42" s="64">
        <v>1</v>
      </c>
      <c r="G42" s="64"/>
      <c r="H42" s="64"/>
      <c r="I42" s="64"/>
      <c r="J42" s="64"/>
      <c r="K42" s="64"/>
      <c r="L42" s="57"/>
      <c r="N42" s="43">
        <f t="shared" si="17"/>
      </c>
      <c r="O42" s="43">
        <f t="shared" si="18"/>
      </c>
      <c r="P42" s="43">
        <f>IF(E42&gt;E38,"Er","")</f>
      </c>
      <c r="Q42" s="43">
        <f>IF(OR(F42&gt;F38,F42&gt;E42),"Er","")</f>
      </c>
      <c r="R42" s="43">
        <f>IF(G42&gt;G38,"Er","")</f>
      </c>
      <c r="S42" s="43">
        <f>IF(OR(H42&gt;G42,H42&gt;H38),"Er","")</f>
      </c>
      <c r="T42" s="43">
        <f>IF(I42&gt;I38,"Er","")</f>
      </c>
      <c r="U42" s="43">
        <f>IF(OR(J42&gt;I42,J42&gt;J38),"Er","")</f>
      </c>
      <c r="V42" s="43">
        <f>IF(OR(K42&gt;C42,K42&gt;K38,K42&lt;L42),"Er","")</f>
      </c>
      <c r="W42" s="43">
        <f>IF(OR(L42&gt;K42,L42&gt;D42,L42&gt;L38),"Er","")</f>
      </c>
    </row>
    <row r="43" spans="2:23" ht="15.75">
      <c r="B43" s="103" t="s">
        <v>62</v>
      </c>
      <c r="C43" s="140">
        <f t="shared" si="5"/>
        <v>0</v>
      </c>
      <c r="D43" s="140">
        <f t="shared" si="6"/>
        <v>0</v>
      </c>
      <c r="E43" s="64"/>
      <c r="F43" s="64"/>
      <c r="G43" s="64"/>
      <c r="H43" s="64"/>
      <c r="I43" s="64"/>
      <c r="J43" s="64"/>
      <c r="K43" s="64"/>
      <c r="L43" s="57"/>
      <c r="N43" s="43">
        <f t="shared" si="17"/>
      </c>
      <c r="O43" s="43">
        <f t="shared" si="18"/>
      </c>
      <c r="P43" s="43">
        <f>IF(E43&gt;E38,"Er","")</f>
      </c>
      <c r="Q43" s="43">
        <f>IF(OR(F43&gt;F38,F43&gt;E43),"Er","")</f>
      </c>
      <c r="R43" s="43">
        <f>IF(G43&gt;G38,"Er","")</f>
      </c>
      <c r="S43" s="43">
        <f>IF(OR(H43&gt;G43,H43&gt;H38),"Er","")</f>
      </c>
      <c r="T43" s="43">
        <f>IF(I43&gt;I38,"Er","")</f>
      </c>
      <c r="U43" s="43">
        <f>IF(OR(J43&gt;I43,J43&gt;J38),"Er","")</f>
      </c>
      <c r="V43" s="43">
        <f>IF(OR(K43&gt;C43,K43&gt;K38,K43&lt;L43),"Er","")</f>
      </c>
      <c r="W43" s="43">
        <f>IF(OR(L43&gt;K43,L43&gt;D43,L43&gt;L38),"Er","")</f>
      </c>
    </row>
    <row r="44" spans="2:23" ht="15.75">
      <c r="B44" s="103" t="s">
        <v>63</v>
      </c>
      <c r="C44" s="140">
        <f t="shared" si="5"/>
        <v>1</v>
      </c>
      <c r="D44" s="140">
        <f t="shared" si="6"/>
        <v>1</v>
      </c>
      <c r="E44" s="64">
        <v>1</v>
      </c>
      <c r="F44" s="64">
        <v>1</v>
      </c>
      <c r="G44" s="64"/>
      <c r="H44" s="64"/>
      <c r="I44" s="64"/>
      <c r="J44" s="64"/>
      <c r="K44" s="64"/>
      <c r="L44" s="57"/>
      <c r="N44" s="43">
        <f t="shared" si="17"/>
      </c>
      <c r="O44" s="43">
        <f t="shared" si="18"/>
      </c>
      <c r="P44" s="43">
        <f>IF(E44&gt;E38,"Er","")</f>
      </c>
      <c r="Q44" s="43">
        <f>IF(OR(F44&gt;F38,F44&gt;E44),"Er","")</f>
      </c>
      <c r="R44" s="43">
        <f>IF(G44&gt;G38,"Er","")</f>
      </c>
      <c r="S44" s="43">
        <f>IF(OR(H44&gt;G44,H44&gt;H38),"Er","")</f>
      </c>
      <c r="T44" s="43">
        <f>IF(I44&gt;I38,"Er","")</f>
      </c>
      <c r="U44" s="43">
        <f>IF(OR(J44&gt;I44,J44&gt;J38),"Er","")</f>
      </c>
      <c r="V44" s="43">
        <f>IF(OR(K44&gt;C44,K44&gt;K38,K44&lt;L44),"Er","")</f>
      </c>
      <c r="W44" s="43">
        <f>IF(OR(L44&gt;K44,L44&gt;D44,L44&gt;L38),"Er","")</f>
      </c>
    </row>
    <row r="45" spans="2:23" ht="15.75">
      <c r="B45" s="103" t="s">
        <v>64</v>
      </c>
      <c r="C45" s="140">
        <f t="shared" si="5"/>
        <v>1</v>
      </c>
      <c r="D45" s="140">
        <f t="shared" si="6"/>
        <v>0</v>
      </c>
      <c r="E45" s="64">
        <v>1</v>
      </c>
      <c r="F45" s="64"/>
      <c r="G45" s="64"/>
      <c r="H45" s="64"/>
      <c r="I45" s="64"/>
      <c r="J45" s="64"/>
      <c r="K45" s="64"/>
      <c r="L45" s="57"/>
      <c r="N45" s="43">
        <f t="shared" si="17"/>
      </c>
      <c r="O45" s="43">
        <f t="shared" si="18"/>
      </c>
      <c r="P45" s="43">
        <f>IF(E45&gt;E38,"Er","")</f>
      </c>
      <c r="Q45" s="43">
        <f>IF(OR(F45&gt;F38,F45&gt;E45),"Er","")</f>
      </c>
      <c r="R45" s="43">
        <f>IF(G45&gt;G38,"Er","")</f>
      </c>
      <c r="S45" s="43">
        <f>IF(OR(H45&gt;G45,H45&gt;H38),"Er","")</f>
      </c>
      <c r="T45" s="43">
        <f>IF(I45&gt;I38,"Er","")</f>
      </c>
      <c r="U45" s="43">
        <f>IF(OR(J45&gt;I45,J45&gt;J38),"Er","")</f>
      </c>
      <c r="V45" s="43">
        <f>IF(OR(K45&gt;C45,K45&gt;K38,K45&lt;L45),"Er","")</f>
      </c>
      <c r="W45" s="43">
        <f>IF(OR(L45&gt;K45,L45&gt;D45,L45&gt;L38),"Er","")</f>
      </c>
    </row>
    <row r="46" spans="2:23" ht="15.75">
      <c r="B46" s="119" t="s">
        <v>65</v>
      </c>
      <c r="C46" s="145">
        <f t="shared" si="5"/>
        <v>0</v>
      </c>
      <c r="D46" s="145">
        <f t="shared" si="6"/>
        <v>0</v>
      </c>
      <c r="E46" s="65"/>
      <c r="F46" s="65"/>
      <c r="G46" s="65"/>
      <c r="H46" s="65"/>
      <c r="I46" s="65"/>
      <c r="J46" s="65"/>
      <c r="K46" s="65"/>
      <c r="L46" s="60"/>
      <c r="N46" s="43">
        <f t="shared" si="17"/>
      </c>
      <c r="O46" s="43">
        <f t="shared" si="18"/>
      </c>
      <c r="P46" s="43">
        <f>IF(E46&gt;E38,"Er","")</f>
      </c>
      <c r="Q46" s="43">
        <f>IF(OR(F46&gt;F38,F46&gt;E46),"Er","")</f>
      </c>
      <c r="R46" s="43">
        <f>IF(G46&gt;G38,"Er","")</f>
      </c>
      <c r="S46" s="43">
        <f>IF(OR(H46&gt;G46,H46&gt;H38),"Er","")</f>
      </c>
      <c r="T46" s="43">
        <f>IF(I46&gt;I38,"Er","")</f>
      </c>
      <c r="U46" s="43">
        <f>IF(OR(J46&gt;I46,J46&gt;J38),"Er","")</f>
      </c>
      <c r="V46" s="43">
        <f>IF(OR(K46&gt;C46,K46&gt;K38,K46&lt;L46),"Er","")</f>
      </c>
      <c r="W46" s="43">
        <f>IF(OR(L46&gt;K46,L46&gt;D46,L46&gt;L38),"Er","")</f>
      </c>
    </row>
    <row r="47" spans="2:23" ht="15.75">
      <c r="B47" s="34" t="s">
        <v>174</v>
      </c>
      <c r="C47" s="136">
        <f t="shared" si="5"/>
        <v>1</v>
      </c>
      <c r="D47" s="136">
        <f t="shared" si="6"/>
        <v>1</v>
      </c>
      <c r="E47" s="73">
        <v>1</v>
      </c>
      <c r="F47" s="73">
        <v>1</v>
      </c>
      <c r="G47" s="73"/>
      <c r="H47" s="73"/>
      <c r="I47" s="73"/>
      <c r="J47" s="73"/>
      <c r="K47" s="73"/>
      <c r="L47" s="74"/>
      <c r="N47" s="43">
        <f>IF(OR(C47&lt;D47,C47&lt;K47,C47&gt;C11),"Er","")</f>
      </c>
      <c r="O47" s="43">
        <f>IF(OR(D47&gt;C47,D47&gt;D11),"Er","")</f>
      </c>
      <c r="P47" s="43"/>
      <c r="Q47" s="43"/>
      <c r="R47" s="43"/>
      <c r="S47" s="43"/>
      <c r="T47" s="43"/>
      <c r="U47" s="43"/>
      <c r="V47" s="43">
        <f>IF(OR(K47&gt;C47,K47&lt;L47),"Er","")</f>
      </c>
      <c r="W47" s="43">
        <f>IF(OR(L47&gt;K47,L47&gt;D47),"Er","")</f>
      </c>
    </row>
    <row r="48" spans="2:12" ht="15.75">
      <c r="B48" s="306" t="s">
        <v>136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8"/>
    </row>
    <row r="49" spans="2:23" ht="15.75">
      <c r="B49" s="155" t="s">
        <v>25</v>
      </c>
      <c r="C49" s="136">
        <f>SUM(C50:C51)</f>
        <v>2</v>
      </c>
      <c r="D49" s="136">
        <f>SUM(D50:D51)</f>
        <v>2</v>
      </c>
      <c r="E49" s="136">
        <f>SUM(E50:E51)</f>
        <v>2</v>
      </c>
      <c r="F49" s="136">
        <f aca="true" t="shared" si="19" ref="F49:L49">SUM(F50:F51)</f>
        <v>2</v>
      </c>
      <c r="G49" s="136">
        <f t="shared" si="19"/>
        <v>0</v>
      </c>
      <c r="H49" s="136">
        <f t="shared" si="19"/>
        <v>0</v>
      </c>
      <c r="I49" s="136">
        <f t="shared" si="19"/>
        <v>0</v>
      </c>
      <c r="J49" s="136">
        <f t="shared" si="19"/>
        <v>0</v>
      </c>
      <c r="K49" s="136">
        <f t="shared" si="19"/>
        <v>0</v>
      </c>
      <c r="L49" s="138">
        <f t="shared" si="19"/>
        <v>0</v>
      </c>
      <c r="N49" s="44">
        <f>IF(OR(C49&lt;D49,C49&lt;C8),"Er","")</f>
      </c>
      <c r="O49" s="44">
        <f>IF(OR(D49&gt;C49,D49&lt;L49,D49&lt;D8),"Er","")</f>
      </c>
      <c r="P49" s="44">
        <f>IF(E49&lt;E8,"Er","")</f>
      </c>
      <c r="Q49" s="44">
        <f>IF(OR(F49&gt;E49,F49&lt;F8),"Er","")</f>
      </c>
      <c r="R49" s="44">
        <f>IF(G49&lt;G8,"Er","")</f>
      </c>
      <c r="S49" s="44">
        <f>IF(OR(H49&gt;G49,H49&lt;H8),"Er","")</f>
      </c>
      <c r="T49" s="44">
        <f>IF(I49&lt;I8,"Er","")</f>
      </c>
      <c r="U49" s="44">
        <f>IF(OR(J49&gt;I49,J49&lt;J8),"Er","")</f>
      </c>
      <c r="V49" s="44">
        <f>IF(OR(K49&lt;K8,K49&lt;L49,K49&gt;C49),"Er","")</f>
      </c>
      <c r="W49" s="44">
        <f>IF(OR(L49&gt;K49,L49&gt;D49,L49&lt;L8),"Er","")</f>
      </c>
    </row>
    <row r="50" spans="2:23" ht="15.75">
      <c r="B50" s="127" t="s">
        <v>191</v>
      </c>
      <c r="C50" s="154">
        <f aca="true" t="shared" si="20" ref="C50:C57">SUM(E50,G50,I50)</f>
        <v>1</v>
      </c>
      <c r="D50" s="154">
        <f aca="true" t="shared" si="21" ref="D50:D57">SUM(F50,H50,J50)</f>
        <v>1</v>
      </c>
      <c r="E50" s="64">
        <v>1</v>
      </c>
      <c r="F50" s="64">
        <v>1</v>
      </c>
      <c r="G50" s="64"/>
      <c r="H50" s="64"/>
      <c r="I50" s="75"/>
      <c r="J50" s="75"/>
      <c r="K50" s="64"/>
      <c r="L50" s="57"/>
      <c r="N50" s="44">
        <f>IF(C50&lt;D50,"Er","")</f>
      </c>
      <c r="O50" s="44">
        <f>IF(OR(D50&gt;C50,D50&lt;L50),"Er","")</f>
      </c>
      <c r="P50" s="44"/>
      <c r="Q50" s="44">
        <f>IF(F50&gt;E50,"Er","")</f>
      </c>
      <c r="R50" s="44"/>
      <c r="S50" s="44">
        <f>IF(H50&gt;G50,"Er","")</f>
      </c>
      <c r="T50" s="44"/>
      <c r="U50" s="44">
        <f>IF(J50&gt;I50,"Er","")</f>
      </c>
      <c r="V50" s="44">
        <f>IF(OR(K50&lt;L50,K50&gt;C50),"Er","")</f>
      </c>
      <c r="W50" s="44">
        <f>IF(OR(L50&gt;D50,L50&gt;K50),"Er","")</f>
      </c>
    </row>
    <row r="51" spans="2:23" ht="15.75">
      <c r="B51" s="128" t="s">
        <v>66</v>
      </c>
      <c r="C51" s="140">
        <f t="shared" si="20"/>
        <v>1</v>
      </c>
      <c r="D51" s="140">
        <f t="shared" si="21"/>
        <v>1</v>
      </c>
      <c r="E51" s="69">
        <v>1</v>
      </c>
      <c r="F51" s="69">
        <v>1</v>
      </c>
      <c r="G51" s="69"/>
      <c r="H51" s="69"/>
      <c r="I51" s="76"/>
      <c r="J51" s="76"/>
      <c r="K51" s="69"/>
      <c r="L51" s="70"/>
      <c r="N51" s="44">
        <f>IF(C51&lt;D51,"Er","")</f>
      </c>
      <c r="O51" s="44">
        <f>IF(OR(D51&gt;C51,D51&lt;L51),"Er","")</f>
      </c>
      <c r="P51" s="44"/>
      <c r="Q51" s="44">
        <f>IF(F51&gt;E51,"Er","")</f>
      </c>
      <c r="R51" s="44"/>
      <c r="S51" s="44">
        <f>IF(H51&gt;G51,"Er","")</f>
      </c>
      <c r="T51" s="44"/>
      <c r="U51" s="44">
        <f>IF(J51&gt;I51,"Er","")</f>
      </c>
      <c r="V51" s="44">
        <f>IF(OR(K51&lt;L51,K51&gt;C51),"Er","")</f>
      </c>
      <c r="W51" s="44">
        <f>IF(OR(L51&gt;D51,L51&gt;K51),"Er","")</f>
      </c>
    </row>
    <row r="52" spans="2:23" ht="15.75">
      <c r="B52" s="34" t="s">
        <v>175</v>
      </c>
      <c r="C52" s="136">
        <f t="shared" si="20"/>
        <v>2</v>
      </c>
      <c r="D52" s="158">
        <f t="shared" si="21"/>
        <v>2</v>
      </c>
      <c r="E52" s="77">
        <v>2</v>
      </c>
      <c r="F52" s="77">
        <v>2</v>
      </c>
      <c r="G52" s="77"/>
      <c r="H52" s="77"/>
      <c r="I52" s="78"/>
      <c r="J52" s="78"/>
      <c r="K52" s="77"/>
      <c r="L52" s="79"/>
      <c r="N52" s="44">
        <f>IF(OR(C52&lt;D52,C52&gt;C49),"Er","")</f>
      </c>
      <c r="O52" s="44">
        <f>IF(OR(D52&gt;C52,D52&lt;L52,D52&gt;D49),"Er","")</f>
      </c>
      <c r="P52" s="43">
        <f>IF(E52&gt;E49,"Er","")</f>
      </c>
      <c r="Q52" s="43">
        <f>IF(OR(F52&gt;F49,F52&gt;E52),"Er","")</f>
      </c>
      <c r="R52" s="43">
        <f>IF(G52&gt;G49,"Er","")</f>
      </c>
      <c r="S52" s="43">
        <f>IF(OR(H52&gt;G52,H52&gt;H49),"Er","")</f>
      </c>
      <c r="T52" s="43">
        <f>IF(I52&gt;I49,"Er","")</f>
      </c>
      <c r="U52" s="43">
        <f>IF(OR(J52&gt;I52,J52&gt;J49),"Er","")</f>
      </c>
      <c r="V52" s="43">
        <f>IF(OR(K52&gt;C52,K52&gt;K49,K52&lt;L52),"Er","")</f>
      </c>
      <c r="W52" s="43">
        <f>IF(OR(L52&gt;K52,L52&gt;D52,L52&gt;L49),"Er","")</f>
      </c>
    </row>
    <row r="53" spans="2:23" ht="15.75">
      <c r="B53" s="125" t="s">
        <v>67</v>
      </c>
      <c r="C53" s="154">
        <f t="shared" si="20"/>
        <v>0</v>
      </c>
      <c r="D53" s="154">
        <f t="shared" si="21"/>
        <v>0</v>
      </c>
      <c r="E53" s="64"/>
      <c r="F53" s="64"/>
      <c r="G53" s="64"/>
      <c r="H53" s="64"/>
      <c r="I53" s="80"/>
      <c r="J53" s="80"/>
      <c r="K53" s="64"/>
      <c r="L53" s="57"/>
      <c r="N53" s="44">
        <f>IF(OR(C53&lt;D53,C53&gt;C49),"Er","")</f>
      </c>
      <c r="O53" s="44">
        <f>IF(OR(D53&gt;C53,D53&lt;L53,D53&gt;D49),"Er","")</f>
      </c>
      <c r="P53" s="43">
        <f>IF(E53&gt;E49,"Er","")</f>
      </c>
      <c r="Q53" s="43">
        <f>IF(OR(F53&gt;F49,F53&gt;E53),"Er","")</f>
      </c>
      <c r="R53" s="43">
        <f>IF(G53&gt;G49,"Er","")</f>
      </c>
      <c r="S53" s="43">
        <f>IF(OR(H53&gt;G53,H53&gt;H49),"Er","")</f>
      </c>
      <c r="T53" s="43">
        <f>IF(I53&gt;I49,"Er","")</f>
      </c>
      <c r="U53" s="43">
        <f>IF(OR(J53&gt;I53,J53&gt;J49),"Er","")</f>
      </c>
      <c r="V53" s="43">
        <f>IF(OR(K53&gt;C53,K53&gt;K49,K53&lt;L53),"Er","")</f>
      </c>
      <c r="W53" s="43">
        <f>IF(OR(L53&gt;K53,L53&gt;D53,L53&gt;L49),"Er","")</f>
      </c>
    </row>
    <row r="54" spans="2:23" ht="15.75">
      <c r="B54" s="123" t="s">
        <v>68</v>
      </c>
      <c r="C54" s="140">
        <f t="shared" si="20"/>
        <v>2</v>
      </c>
      <c r="D54" s="140">
        <f t="shared" si="21"/>
        <v>2</v>
      </c>
      <c r="E54" s="64">
        <v>2</v>
      </c>
      <c r="F54" s="64">
        <v>2</v>
      </c>
      <c r="G54" s="64"/>
      <c r="H54" s="64"/>
      <c r="I54" s="75"/>
      <c r="J54" s="75"/>
      <c r="K54" s="64"/>
      <c r="L54" s="57"/>
      <c r="N54" s="44">
        <f>IF(OR(C54&lt;D54,C54&gt;C49),"Er","")</f>
      </c>
      <c r="O54" s="44">
        <f>IF(OR(D54&gt;C54,D54&lt;L54,D54&gt;D49),"Er","")</f>
      </c>
      <c r="P54" s="43">
        <f>IF(E54&gt;E49,"Er","")</f>
      </c>
      <c r="Q54" s="43">
        <f>IF(OR(F54&gt;F49,F54&gt;E54),"Er","")</f>
      </c>
      <c r="R54" s="43">
        <f>IF(G54&gt;G49,"Er","")</f>
      </c>
      <c r="S54" s="43">
        <f>IF(OR(H54&gt;G54,H54&gt;H49),"Er","")</f>
      </c>
      <c r="T54" s="43">
        <f>IF(I54&gt;I49,"Er","")</f>
      </c>
      <c r="U54" s="43">
        <f>IF(OR(J54&gt;I54,J54&gt;J49),"Er","")</f>
      </c>
      <c r="V54" s="43">
        <f>IF(OR(K54&gt;C54,K54&gt;K49,K54&lt;L54),"Er","")</f>
      </c>
      <c r="W54" s="43">
        <f>IF(OR(L54&gt;K54,L54&gt;D54,L54&gt;L49),"Er","")</f>
      </c>
    </row>
    <row r="55" spans="2:23" ht="15.75">
      <c r="B55" s="123" t="s">
        <v>146</v>
      </c>
      <c r="C55" s="140">
        <f t="shared" si="20"/>
        <v>0</v>
      </c>
      <c r="D55" s="140">
        <f t="shared" si="21"/>
        <v>0</v>
      </c>
      <c r="E55" s="64"/>
      <c r="F55" s="64"/>
      <c r="G55" s="64"/>
      <c r="H55" s="64"/>
      <c r="I55" s="75"/>
      <c r="J55" s="75"/>
      <c r="K55" s="64"/>
      <c r="L55" s="57"/>
      <c r="N55" s="44">
        <f>IF(OR(C55&lt;D55,C55&gt;C49),"Er","")</f>
      </c>
      <c r="O55" s="44">
        <f>IF(OR(D55&gt;C55,D55&lt;L55,D55&gt;D49),"Er","")</f>
      </c>
      <c r="P55" s="43">
        <f>IF(E55&gt;E49,"Er","")</f>
      </c>
      <c r="Q55" s="43">
        <f>IF(OR(F55&gt;F49,F55&gt;E55),"Er","")</f>
      </c>
      <c r="R55" s="43">
        <f>IF(G55&gt;G49,"Er","")</f>
      </c>
      <c r="S55" s="43">
        <f>IF(OR(H55&gt;G55,H55&gt;H49),"Er","")</f>
      </c>
      <c r="T55" s="43">
        <f>IF(I55&gt;I49,"Er","")</f>
      </c>
      <c r="U55" s="43">
        <f>IF(OR(J55&gt;I55,J55&gt;J49),"Er","")</f>
      </c>
      <c r="V55" s="43">
        <f>IF(OR(K55&gt;C55,K55&gt;K49,K55&lt;L55),"Er","")</f>
      </c>
      <c r="W55" s="43">
        <f>IF(OR(L55&gt;K55,L55&gt;D55,L55&gt;L49),"Er","")</f>
      </c>
    </row>
    <row r="56" spans="2:23" ht="15.75">
      <c r="B56" s="123" t="s">
        <v>147</v>
      </c>
      <c r="C56" s="140">
        <f t="shared" si="20"/>
        <v>0</v>
      </c>
      <c r="D56" s="140">
        <f t="shared" si="21"/>
        <v>0</v>
      </c>
      <c r="E56" s="64"/>
      <c r="F56" s="64"/>
      <c r="G56" s="64"/>
      <c r="H56" s="64"/>
      <c r="I56" s="75"/>
      <c r="J56" s="75"/>
      <c r="K56" s="64"/>
      <c r="L56" s="57"/>
      <c r="N56" s="44">
        <f>IF(OR(C56&lt;D56,C56&gt;C49),"Er","")</f>
      </c>
      <c r="O56" s="44">
        <f>IF(OR(D56&gt;C56,D56&lt;L56,D56&gt;D49),"Er","")</f>
      </c>
      <c r="P56" s="43">
        <f>IF(E56&gt;E49,"Er","")</f>
      </c>
      <c r="Q56" s="43">
        <f>IF(OR(F56&gt;F49,F56&gt;E56),"Er","")</f>
      </c>
      <c r="R56" s="43">
        <f>IF(G56&gt;G49,"Er","")</f>
      </c>
      <c r="S56" s="43">
        <f>IF(OR(H56&gt;G56,H56&gt;H49),"Er","")</f>
      </c>
      <c r="T56" s="43">
        <f>IF(I56&gt;I49,"Er","")</f>
      </c>
      <c r="U56" s="43">
        <f>IF(OR(J56&gt;I56,J56&gt;J49),"Er","")</f>
      </c>
      <c r="V56" s="43">
        <f>IF(OR(K56&gt;C56,K56&gt;K49,K56&lt;L56),"Er","")</f>
      </c>
      <c r="W56" s="43">
        <f>IF(OR(L56&gt;K56,L56&gt;D56,L56&gt;L49),"Er","")</f>
      </c>
    </row>
    <row r="57" spans="2:23" ht="15.75">
      <c r="B57" s="126" t="s">
        <v>148</v>
      </c>
      <c r="C57" s="145">
        <f t="shared" si="20"/>
        <v>0</v>
      </c>
      <c r="D57" s="145">
        <f t="shared" si="21"/>
        <v>0</v>
      </c>
      <c r="E57" s="65"/>
      <c r="F57" s="65"/>
      <c r="G57" s="65"/>
      <c r="H57" s="65"/>
      <c r="I57" s="81"/>
      <c r="J57" s="81"/>
      <c r="K57" s="65"/>
      <c r="L57" s="60"/>
      <c r="N57" s="44">
        <f>IF(OR(C57&lt;D57,C57&gt;C49),"Er","")</f>
      </c>
      <c r="O57" s="44">
        <f>IF(OR(D57&gt;C57,D57&lt;L57,D57&gt;D49),"Er","")</f>
      </c>
      <c r="P57" s="43">
        <f>IF(E57&gt;E49,"Er","")</f>
      </c>
      <c r="Q57" s="43">
        <f>IF(OR(F57&gt;F49,F57&gt;E57),"Er","")</f>
      </c>
      <c r="R57" s="43">
        <f>IF(G57&gt;G49,"Er","")</f>
      </c>
      <c r="S57" s="43">
        <f>IF(OR(H57&gt;G57,H57&gt;H49),"Er","")</f>
      </c>
      <c r="T57" s="43">
        <f>IF(I57&gt;I49,"Er","")</f>
      </c>
      <c r="U57" s="43">
        <f>IF(OR(J57&gt;I57,J57&gt;J49),"Er","")</f>
      </c>
      <c r="V57" s="43">
        <f>IF(OR(K57&gt;C57,K57&gt;K49,K57&lt;L57),"Er","")</f>
      </c>
      <c r="W57" s="43">
        <f>IF(OR(L57&gt;K57,L57&gt;D57,L57&gt;L49),"Er","")</f>
      </c>
    </row>
    <row r="58" spans="2:23" ht="15.75">
      <c r="B58" s="163" t="s">
        <v>264</v>
      </c>
      <c r="C58" s="136">
        <f>SUM(C59:C67)</f>
        <v>1</v>
      </c>
      <c r="D58" s="158">
        <f>SUM(D59:D67)</f>
        <v>1</v>
      </c>
      <c r="E58" s="136">
        <f aca="true" t="shared" si="22" ref="E58:L58">E50</f>
        <v>1</v>
      </c>
      <c r="F58" s="158">
        <f t="shared" si="22"/>
        <v>1</v>
      </c>
      <c r="G58" s="158">
        <f t="shared" si="22"/>
        <v>0</v>
      </c>
      <c r="H58" s="158">
        <f t="shared" si="22"/>
        <v>0</v>
      </c>
      <c r="I58" s="158">
        <f t="shared" si="22"/>
        <v>0</v>
      </c>
      <c r="J58" s="158">
        <f t="shared" si="22"/>
        <v>0</v>
      </c>
      <c r="K58" s="158">
        <f t="shared" si="22"/>
        <v>0</v>
      </c>
      <c r="L58" s="159">
        <f t="shared" si="22"/>
        <v>0</v>
      </c>
      <c r="N58" s="43">
        <f>IF(OR(C58&lt;D58,C58&lt;K58,C58&lt;&gt;C50),"Er","")</f>
      </c>
      <c r="O58" s="43">
        <f>IF(OR(D58&gt;C58,D58&lt;L58,D58&lt;&gt;D50),"Er","")</f>
      </c>
      <c r="P58" s="43">
        <f aca="true" t="shared" si="23" ref="P58:U58">IF(AND(E58&lt;&gt;SUM(E59:E67),E58&lt;&gt;""),"Er","")</f>
      </c>
      <c r="Q58" s="43">
        <f t="shared" si="23"/>
      </c>
      <c r="R58" s="43">
        <f t="shared" si="23"/>
      </c>
      <c r="S58" s="43">
        <f t="shared" si="23"/>
      </c>
      <c r="T58" s="43">
        <f t="shared" si="23"/>
      </c>
      <c r="U58" s="43">
        <f t="shared" si="23"/>
      </c>
      <c r="V58" s="43">
        <f>IF(OR(K58&lt;L58,K58&gt;C58,AND(K58&lt;&gt;SUM(K59:K67),K58&lt;&gt;"")),"Er","")</f>
      </c>
      <c r="W58" s="43">
        <f>IF(OR(L58&gt;K58,L58&gt;D58,AND(L58&lt;&gt;SUM(L59:L67),L58&lt;&gt;"")),"Er","")</f>
      </c>
    </row>
    <row r="59" spans="2:23" ht="15.75">
      <c r="B59" s="125" t="s">
        <v>190</v>
      </c>
      <c r="C59" s="154">
        <f aca="true" t="shared" si="24" ref="C59:D67">SUM(E59,G59,I59)</f>
        <v>0</v>
      </c>
      <c r="D59" s="154">
        <f t="shared" si="24"/>
        <v>0</v>
      </c>
      <c r="E59" s="64"/>
      <c r="F59" s="64"/>
      <c r="G59" s="64"/>
      <c r="H59" s="64"/>
      <c r="I59" s="80"/>
      <c r="J59" s="80"/>
      <c r="K59" s="64"/>
      <c r="L59" s="57"/>
      <c r="N59" s="43">
        <f aca="true" t="shared" si="25" ref="N59:N67">IF(OR(C59&lt;D59,C59&lt;K59),"Er","")</f>
      </c>
      <c r="O59" s="43">
        <f aca="true" t="shared" si="26" ref="O59:O67">IF(D59&gt;C59,"Er","")</f>
      </c>
      <c r="P59" s="43">
        <f>IF(E59&gt;E58,"Er","")</f>
      </c>
      <c r="Q59" s="43">
        <f>IF(OR(F59&gt;F58,F59&gt;E59),"Er","")</f>
      </c>
      <c r="R59" s="43">
        <f>IF(G59&gt;G58,"Er","")</f>
      </c>
      <c r="S59" s="43">
        <f>IF(OR(H59&gt;G59,H59&gt;H58),"Er","")</f>
      </c>
      <c r="T59" s="43">
        <f>IF(I59&gt;I58,"Er","")</f>
      </c>
      <c r="U59" s="43">
        <f>IF(OR(J59&gt;I59,J59&gt;J58),"Er","")</f>
      </c>
      <c r="V59" s="43">
        <f>IF(OR(K59&gt;C59,K59&gt;K58,K59&lt;L59),"Er","")</f>
      </c>
      <c r="W59" s="43">
        <f>IF(OR(L59&gt;K59,L59&gt;D59,L59&gt;L58),"Er","")</f>
      </c>
    </row>
    <row r="60" spans="2:23" ht="15.75">
      <c r="B60" s="103" t="s">
        <v>52</v>
      </c>
      <c r="C60" s="140">
        <f t="shared" si="24"/>
        <v>0</v>
      </c>
      <c r="D60" s="140">
        <f t="shared" si="24"/>
        <v>0</v>
      </c>
      <c r="E60" s="64"/>
      <c r="F60" s="64"/>
      <c r="G60" s="64"/>
      <c r="H60" s="64"/>
      <c r="I60" s="80"/>
      <c r="J60" s="80"/>
      <c r="K60" s="64"/>
      <c r="L60" s="57"/>
      <c r="N60" s="43">
        <f t="shared" si="25"/>
      </c>
      <c r="O60" s="43">
        <f t="shared" si="26"/>
      </c>
      <c r="P60" s="43">
        <f>IF(E60&gt;E58,"Er","")</f>
      </c>
      <c r="Q60" s="43">
        <f>IF(OR(F60&gt;F58,F60&gt;E60),"Er","")</f>
      </c>
      <c r="R60" s="43">
        <f>IF(G60&gt;G58,"Er","")</f>
      </c>
      <c r="S60" s="43">
        <f>IF(OR(H60&gt;G60,H60&gt;H58),"Er","")</f>
      </c>
      <c r="T60" s="43">
        <f>IF(I60&gt;I58,"Er","")</f>
      </c>
      <c r="U60" s="43">
        <f>IF(OR(J60&gt;I60,J60&gt;J58),"Er","")</f>
      </c>
      <c r="V60" s="43">
        <f>IF(OR(K60&gt;C60,K60&gt;K58,K60&lt;L60),"Er","")</f>
      </c>
      <c r="W60" s="43">
        <f>IF(OR(L60&gt;K60,L60&gt;D60,L60&gt;L58),"Er","")</f>
      </c>
    </row>
    <row r="61" spans="2:23" ht="15.75">
      <c r="B61" s="103" t="s">
        <v>53</v>
      </c>
      <c r="C61" s="140">
        <f t="shared" si="24"/>
        <v>0</v>
      </c>
      <c r="D61" s="140">
        <f t="shared" si="24"/>
        <v>0</v>
      </c>
      <c r="E61" s="64"/>
      <c r="F61" s="64"/>
      <c r="G61" s="64"/>
      <c r="H61" s="64"/>
      <c r="I61" s="80"/>
      <c r="J61" s="80"/>
      <c r="K61" s="64"/>
      <c r="L61" s="57"/>
      <c r="N61" s="43">
        <f t="shared" si="25"/>
      </c>
      <c r="O61" s="43">
        <f t="shared" si="26"/>
      </c>
      <c r="P61" s="43">
        <f>IF(E61&gt;E58,"Er","")</f>
      </c>
      <c r="Q61" s="43">
        <f>IF(OR(F61&gt;F58,F61&gt;E61),"Er","")</f>
      </c>
      <c r="R61" s="43">
        <f>IF(G61&gt;G58,"Er","")</f>
      </c>
      <c r="S61" s="43">
        <f>IF(OR(H61&gt;G61,H61&gt;H58),"Er","")</f>
      </c>
      <c r="T61" s="43">
        <f>IF(I61&gt;I58,"Er","")</f>
      </c>
      <c r="U61" s="43">
        <f>IF(OR(J61&gt;I61,J61&gt;J58),"Er","")</f>
      </c>
      <c r="V61" s="43">
        <f>IF(OR(K61&gt;C61,K61&gt;K58,K61&lt;L61),"Er","")</f>
      </c>
      <c r="W61" s="43">
        <f>IF(OR(L61&gt;K61,L61&gt;D61,L61&gt;L58),"Er","")</f>
      </c>
    </row>
    <row r="62" spans="2:23" ht="15.75">
      <c r="B62" s="103" t="s">
        <v>54</v>
      </c>
      <c r="C62" s="140">
        <f t="shared" si="24"/>
        <v>0</v>
      </c>
      <c r="D62" s="140">
        <f t="shared" si="24"/>
        <v>0</v>
      </c>
      <c r="E62" s="64"/>
      <c r="F62" s="64"/>
      <c r="G62" s="64"/>
      <c r="H62" s="64"/>
      <c r="I62" s="80"/>
      <c r="J62" s="80"/>
      <c r="K62" s="64"/>
      <c r="L62" s="57"/>
      <c r="N62" s="43">
        <f t="shared" si="25"/>
      </c>
      <c r="O62" s="43">
        <f t="shared" si="26"/>
      </c>
      <c r="P62" s="43">
        <f>IF(E62&gt;E58,"Er","")</f>
      </c>
      <c r="Q62" s="43">
        <f>IF(OR(F62&gt;F58,F62&gt;E62),"Er","")</f>
      </c>
      <c r="R62" s="43">
        <f>IF(G62&gt;G58,"Er","")</f>
      </c>
      <c r="S62" s="43">
        <f>IF(OR(H62&gt;G62,H62&gt;H58),"Er","")</f>
      </c>
      <c r="T62" s="43">
        <f>IF(I62&gt;I58,"Er","")</f>
      </c>
      <c r="U62" s="43">
        <f>IF(OR(J62&gt;I62,J62&gt;J58),"Er","")</f>
      </c>
      <c r="V62" s="43">
        <f>IF(OR(K62&gt;C62,K62&gt;K58,K62&lt;L62),"Er","")</f>
      </c>
      <c r="W62" s="43">
        <f>IF(OR(L62&gt;K62,L62&gt;D62,L62&gt;L58),"Er","")</f>
      </c>
    </row>
    <row r="63" spans="2:23" ht="15.75">
      <c r="B63" s="103" t="s">
        <v>55</v>
      </c>
      <c r="C63" s="140">
        <f t="shared" si="24"/>
        <v>1</v>
      </c>
      <c r="D63" s="140">
        <f t="shared" si="24"/>
        <v>1</v>
      </c>
      <c r="E63" s="64">
        <v>1</v>
      </c>
      <c r="F63" s="64">
        <v>1</v>
      </c>
      <c r="G63" s="64"/>
      <c r="H63" s="64"/>
      <c r="I63" s="80"/>
      <c r="J63" s="80"/>
      <c r="K63" s="64"/>
      <c r="L63" s="57"/>
      <c r="N63" s="43">
        <f t="shared" si="25"/>
      </c>
      <c r="O63" s="43">
        <f t="shared" si="26"/>
      </c>
      <c r="P63" s="43">
        <f>IF(E63&gt;E58,"Er","")</f>
      </c>
      <c r="Q63" s="43">
        <f>IF(OR(F63&gt;F58,F63&gt;E63),"Er","")</f>
      </c>
      <c r="R63" s="43">
        <f>IF(G63&gt;G58,"Er","")</f>
      </c>
      <c r="S63" s="43">
        <f>IF(OR(H63&gt;G63,H63&gt;H58),"Er","")</f>
      </c>
      <c r="T63" s="43">
        <f>IF(I63&gt;I58,"Er","")</f>
      </c>
      <c r="U63" s="43">
        <f>IF(OR(J63&gt;I63,J63&gt;J58),"Er","")</f>
      </c>
      <c r="V63" s="43">
        <f>IF(OR(K63&gt;C63,K63&gt;K58,K63&lt;L63),"Er","")</f>
      </c>
      <c r="W63" s="43">
        <f>IF(OR(L63&gt;K63,L63&gt;D63,L63&gt;L58),"Er","")</f>
      </c>
    </row>
    <row r="64" spans="2:23" ht="15.75">
      <c r="B64" s="103" t="s">
        <v>56</v>
      </c>
      <c r="C64" s="140">
        <f t="shared" si="24"/>
        <v>0</v>
      </c>
      <c r="D64" s="140">
        <f t="shared" si="24"/>
        <v>0</v>
      </c>
      <c r="E64" s="64"/>
      <c r="F64" s="64"/>
      <c r="G64" s="64"/>
      <c r="H64" s="64"/>
      <c r="I64" s="80"/>
      <c r="J64" s="80"/>
      <c r="K64" s="64"/>
      <c r="L64" s="57"/>
      <c r="N64" s="43">
        <f t="shared" si="25"/>
      </c>
      <c r="O64" s="43">
        <f t="shared" si="26"/>
      </c>
      <c r="P64" s="43">
        <f>IF(E64&gt;E58,"Er","")</f>
      </c>
      <c r="Q64" s="43">
        <f>IF(OR(F64&gt;F58,F64&gt;E64),"Er","")</f>
      </c>
      <c r="R64" s="43">
        <f>IF(G64&gt;G58,"Er","")</f>
      </c>
      <c r="S64" s="43">
        <f>IF(OR(H64&gt;G64,H64&gt;H58),"Er","")</f>
      </c>
      <c r="T64" s="43">
        <f>IF(I64&gt;I58,"Er","")</f>
      </c>
      <c r="U64" s="43">
        <f>IF(OR(J64&gt;I64,J64&gt;J58),"Er","")</f>
      </c>
      <c r="V64" s="43">
        <f>IF(OR(K64&gt;C64,K64&gt;K58,K64&lt;L64),"Er","")</f>
      </c>
      <c r="W64" s="43">
        <f>IF(OR(L64&gt;K64,L64&gt;D64,L64&gt;L58),"Er","")</f>
      </c>
    </row>
    <row r="65" spans="2:23" ht="15.75">
      <c r="B65" s="103" t="s">
        <v>57</v>
      </c>
      <c r="C65" s="140">
        <f t="shared" si="24"/>
        <v>0</v>
      </c>
      <c r="D65" s="140">
        <f t="shared" si="24"/>
        <v>0</v>
      </c>
      <c r="E65" s="64"/>
      <c r="F65" s="64"/>
      <c r="G65" s="64"/>
      <c r="H65" s="64"/>
      <c r="I65" s="80"/>
      <c r="J65" s="80"/>
      <c r="K65" s="64"/>
      <c r="L65" s="57"/>
      <c r="N65" s="43">
        <f t="shared" si="25"/>
      </c>
      <c r="O65" s="43">
        <f t="shared" si="26"/>
      </c>
      <c r="P65" s="43">
        <f>IF(E65&gt;E58,"Er","")</f>
      </c>
      <c r="Q65" s="43">
        <f>IF(OR(F65&gt;F58,F65&gt;E65),"Er","")</f>
      </c>
      <c r="R65" s="43">
        <f>IF(G65&gt;G58,"Er","")</f>
      </c>
      <c r="S65" s="43">
        <f>IF(OR(H65&gt;G65,H65&gt;H58),"Er","")</f>
      </c>
      <c r="T65" s="43">
        <f>IF(I65&gt;I58,"Er","")</f>
      </c>
      <c r="U65" s="43">
        <f>IF(OR(J65&gt;I65,J65&gt;J58),"Er","")</f>
      </c>
      <c r="V65" s="43">
        <f>IF(OR(K65&gt;C65,K65&gt;K58,K65&lt;L65),"Er","")</f>
      </c>
      <c r="W65" s="43">
        <f>IF(OR(L65&gt;K65,L65&gt;D65,L65&gt;L58),"Er","")</f>
      </c>
    </row>
    <row r="66" spans="2:23" ht="15.75">
      <c r="B66" s="103" t="s">
        <v>58</v>
      </c>
      <c r="C66" s="140">
        <f t="shared" si="24"/>
        <v>0</v>
      </c>
      <c r="D66" s="140">
        <f t="shared" si="24"/>
        <v>0</v>
      </c>
      <c r="E66" s="64"/>
      <c r="F66" s="64"/>
      <c r="G66" s="64"/>
      <c r="H66" s="64"/>
      <c r="I66" s="80"/>
      <c r="J66" s="80"/>
      <c r="K66" s="64"/>
      <c r="L66" s="57"/>
      <c r="N66" s="43">
        <f t="shared" si="25"/>
      </c>
      <c r="O66" s="43">
        <f t="shared" si="26"/>
      </c>
      <c r="P66" s="43">
        <f>IF(E66&gt;E58,"Er","")</f>
      </c>
      <c r="Q66" s="43">
        <f>IF(OR(F66&gt;F58,F66&gt;E66),"Er","")</f>
      </c>
      <c r="R66" s="43">
        <f>IF(G66&gt;G58,"Er","")</f>
      </c>
      <c r="S66" s="43">
        <f>IF(OR(H66&gt;G66,H66&gt;H58),"Er","")</f>
      </c>
      <c r="T66" s="43">
        <f>IF(I66&gt;I58,"Er","")</f>
      </c>
      <c r="U66" s="43">
        <f>IF(OR(J66&gt;I66,J66&gt;J58),"Er","")</f>
      </c>
      <c r="V66" s="43">
        <f>IF(OR(K66&gt;C66,K66&gt;K58,K66&lt;L66),"Er","")</f>
      </c>
      <c r="W66" s="43">
        <f>IF(OR(L66&gt;K66,L66&gt;D66,L66&gt;L58),"Er","")</f>
      </c>
    </row>
    <row r="67" spans="2:23" ht="15.75">
      <c r="B67" s="103" t="s">
        <v>59</v>
      </c>
      <c r="C67" s="145">
        <f t="shared" si="24"/>
        <v>0</v>
      </c>
      <c r="D67" s="145">
        <f t="shared" si="24"/>
        <v>0</v>
      </c>
      <c r="E67" s="65"/>
      <c r="F67" s="65"/>
      <c r="G67" s="65"/>
      <c r="H67" s="65"/>
      <c r="I67" s="82"/>
      <c r="J67" s="82"/>
      <c r="K67" s="65"/>
      <c r="L67" s="60"/>
      <c r="N67" s="43">
        <f t="shared" si="25"/>
      </c>
      <c r="O67" s="43">
        <f t="shared" si="26"/>
      </c>
      <c r="P67" s="43">
        <f>IF(E67&gt;E58,"Er","")</f>
      </c>
      <c r="Q67" s="43">
        <f>IF(OR(F67&gt;F58,F67&gt;E67),"Er","")</f>
      </c>
      <c r="R67" s="43">
        <f>IF(G67&gt;G58,"Er","")</f>
      </c>
      <c r="S67" s="43">
        <f>IF(OR(H67&gt;G67,H67&gt;H58),"Er","")</f>
      </c>
      <c r="T67" s="43">
        <f>IF(I67&gt;I58,"Er","")</f>
      </c>
      <c r="U67" s="43">
        <f>IF(OR(J67&gt;I67,J67&gt;J58),"Er","")</f>
      </c>
      <c r="V67" s="43">
        <f>IF(OR(K67&gt;C67,K67&gt;K58,K67&lt;L67),"Er","")</f>
      </c>
      <c r="W67" s="43">
        <f>IF(OR(L67&gt;K67,L67&gt;D67,L67&gt;L58),"Er","")</f>
      </c>
    </row>
    <row r="68" spans="2:23" ht="15.75">
      <c r="B68" s="163" t="s">
        <v>265</v>
      </c>
      <c r="C68" s="136">
        <f>SUM(C69:C77)</f>
        <v>1</v>
      </c>
      <c r="D68" s="158">
        <f>SUM(D69:D77)</f>
        <v>1</v>
      </c>
      <c r="E68" s="136">
        <f aca="true" t="shared" si="27" ref="E68:L68">E51</f>
        <v>1</v>
      </c>
      <c r="F68" s="158">
        <f t="shared" si="27"/>
        <v>1</v>
      </c>
      <c r="G68" s="158">
        <f t="shared" si="27"/>
        <v>0</v>
      </c>
      <c r="H68" s="158">
        <f t="shared" si="27"/>
        <v>0</v>
      </c>
      <c r="I68" s="158">
        <f t="shared" si="27"/>
        <v>0</v>
      </c>
      <c r="J68" s="158">
        <f t="shared" si="27"/>
        <v>0</v>
      </c>
      <c r="K68" s="158">
        <f t="shared" si="27"/>
        <v>0</v>
      </c>
      <c r="L68" s="159">
        <f t="shared" si="27"/>
        <v>0</v>
      </c>
      <c r="N68" s="43">
        <f>IF(OR(C68&lt;D68,C68&lt;K68,C68&lt;&gt;C51),"Er","")</f>
      </c>
      <c r="O68" s="43">
        <f>IF(OR(D68&gt;C68,D68&lt;L68,D68&lt;&gt;D51),"Er","")</f>
      </c>
      <c r="P68" s="43">
        <f aca="true" t="shared" si="28" ref="P68:U68">IF(AND(E68&lt;&gt;SUM(E69:E77),E68&lt;&gt;""),"Er","")</f>
      </c>
      <c r="Q68" s="43">
        <f t="shared" si="28"/>
      </c>
      <c r="R68" s="43">
        <f t="shared" si="28"/>
      </c>
      <c r="S68" s="43">
        <f t="shared" si="28"/>
      </c>
      <c r="T68" s="43">
        <f t="shared" si="28"/>
      </c>
      <c r="U68" s="43">
        <f t="shared" si="28"/>
      </c>
      <c r="V68" s="43">
        <f>IF(OR(K68&lt;L68,K68&gt;C68,AND(K68&lt;&gt;SUM(K69:K77),K68&lt;&gt;"")),"Er","")</f>
      </c>
      <c r="W68" s="43">
        <f>IF(OR(L68&gt;K68,L68&gt;D68,AND(L68&lt;&gt;SUM(L69:L77),L68&lt;&gt;"")),"Er","")</f>
      </c>
    </row>
    <row r="69" spans="2:23" ht="15.75">
      <c r="B69" s="125" t="s">
        <v>190</v>
      </c>
      <c r="C69" s="154">
        <f aca="true" t="shared" si="29" ref="C69:D77">SUM(E69,G69,I69)</f>
        <v>0</v>
      </c>
      <c r="D69" s="154">
        <f t="shared" si="29"/>
        <v>0</v>
      </c>
      <c r="E69" s="64"/>
      <c r="F69" s="64"/>
      <c r="G69" s="64"/>
      <c r="H69" s="64"/>
      <c r="I69" s="80"/>
      <c r="J69" s="80"/>
      <c r="K69" s="64"/>
      <c r="L69" s="57"/>
      <c r="N69" s="43">
        <f aca="true" t="shared" si="30" ref="N69:N77">IF(OR(C69&lt;D69,C69&lt;K69),"Er","")</f>
      </c>
      <c r="O69" s="43">
        <f aca="true" t="shared" si="31" ref="O69:O77">IF(D69&gt;C69,"Er","")</f>
      </c>
      <c r="P69" s="43">
        <f>IF(E69&gt;E68,"Er","")</f>
      </c>
      <c r="Q69" s="43">
        <f>IF(OR(F69&gt;F68,F69&gt;E69),"Er","")</f>
      </c>
      <c r="R69" s="43">
        <f>IF(G69&gt;G68,"Er","")</f>
      </c>
      <c r="S69" s="43">
        <f>IF(OR(H69&gt;G69,H69&gt;H68),"Er","")</f>
      </c>
      <c r="T69" s="43">
        <f>IF(I69&gt;I68,"Er","")</f>
      </c>
      <c r="U69" s="43">
        <f>IF(OR(J69&gt;I69,J69&gt;J68),"Er","")</f>
      </c>
      <c r="V69" s="43">
        <f>IF(OR(K69&gt;C69,K69&gt;K68,K69&lt;L69),"Er","")</f>
      </c>
      <c r="W69" s="43">
        <f>IF(OR(L69&gt;K69,L69&gt;D69,L69&gt;L68),"Er","")</f>
      </c>
    </row>
    <row r="70" spans="2:23" ht="15.75">
      <c r="B70" s="103" t="s">
        <v>52</v>
      </c>
      <c r="C70" s="140">
        <f t="shared" si="29"/>
        <v>0</v>
      </c>
      <c r="D70" s="140">
        <f t="shared" si="29"/>
        <v>0</v>
      </c>
      <c r="E70" s="64"/>
      <c r="F70" s="64"/>
      <c r="G70" s="64"/>
      <c r="H70" s="64"/>
      <c r="I70" s="80"/>
      <c r="J70" s="80"/>
      <c r="K70" s="64"/>
      <c r="L70" s="57"/>
      <c r="N70" s="43">
        <f t="shared" si="30"/>
      </c>
      <c r="O70" s="43">
        <f t="shared" si="31"/>
      </c>
      <c r="P70" s="43">
        <f>IF(E70&gt;E68,"Er","")</f>
      </c>
      <c r="Q70" s="43">
        <f>IF(OR(F70&gt;F68,F70&gt;E70),"Er","")</f>
      </c>
      <c r="R70" s="43">
        <f>IF(G70&gt;G68,"Er","")</f>
      </c>
      <c r="S70" s="43">
        <f>IF(OR(H70&gt;G70,H70&gt;H68),"Er","")</f>
      </c>
      <c r="T70" s="43">
        <f>IF(I70&gt;I68,"Er","")</f>
      </c>
      <c r="U70" s="43">
        <f>IF(OR(J70&gt;I70,J70&gt;J68),"Er","")</f>
      </c>
      <c r="V70" s="43">
        <f>IF(OR(K70&gt;C70,K70&gt;K68,K70&lt;L70),"Er","")</f>
      </c>
      <c r="W70" s="43">
        <f>IF(OR(L70&gt;K70,L70&gt;D70,L70&gt;L68),"Er","")</f>
      </c>
    </row>
    <row r="71" spans="2:23" ht="15.75">
      <c r="B71" s="103" t="s">
        <v>53</v>
      </c>
      <c r="C71" s="140">
        <f t="shared" si="29"/>
        <v>0</v>
      </c>
      <c r="D71" s="140">
        <f t="shared" si="29"/>
        <v>0</v>
      </c>
      <c r="E71" s="64"/>
      <c r="F71" s="64"/>
      <c r="G71" s="64"/>
      <c r="H71" s="64"/>
      <c r="I71" s="80"/>
      <c r="J71" s="80"/>
      <c r="K71" s="64"/>
      <c r="L71" s="57"/>
      <c r="N71" s="43">
        <f t="shared" si="30"/>
      </c>
      <c r="O71" s="43">
        <f t="shared" si="31"/>
      </c>
      <c r="P71" s="43">
        <f>IF(E71&gt;E68,"Er","")</f>
      </c>
      <c r="Q71" s="43">
        <f>IF(OR(F71&gt;F68,F71&gt;E71),"Er","")</f>
      </c>
      <c r="R71" s="43">
        <f>IF(G71&gt;G68,"Er","")</f>
      </c>
      <c r="S71" s="43">
        <f>IF(OR(H71&gt;G71,H71&gt;H68),"Er","")</f>
      </c>
      <c r="T71" s="43">
        <f>IF(I71&gt;I68,"Er","")</f>
      </c>
      <c r="U71" s="43">
        <f>IF(OR(J71&gt;I71,J71&gt;J68),"Er","")</f>
      </c>
      <c r="V71" s="43">
        <f>IF(OR(K71&gt;C71,K71&gt;K68,K71&lt;L71),"Er","")</f>
      </c>
      <c r="W71" s="43">
        <f>IF(OR(L71&gt;K71,L71&gt;D71,L71&gt;L68),"Er","")</f>
      </c>
    </row>
    <row r="72" spans="2:23" ht="15.75">
      <c r="B72" s="103" t="s">
        <v>54</v>
      </c>
      <c r="C72" s="140">
        <f t="shared" si="29"/>
        <v>0</v>
      </c>
      <c r="D72" s="140">
        <f t="shared" si="29"/>
        <v>0</v>
      </c>
      <c r="E72" s="64"/>
      <c r="F72" s="64"/>
      <c r="G72" s="64"/>
      <c r="H72" s="64"/>
      <c r="I72" s="80"/>
      <c r="J72" s="80"/>
      <c r="K72" s="64"/>
      <c r="L72" s="57"/>
      <c r="N72" s="43">
        <f t="shared" si="30"/>
      </c>
      <c r="O72" s="43">
        <f t="shared" si="31"/>
      </c>
      <c r="P72" s="43">
        <f>IF(E72&gt;E68,"Er","")</f>
      </c>
      <c r="Q72" s="43">
        <f>IF(OR(F72&gt;F68,F72&gt;E72),"Er","")</f>
      </c>
      <c r="R72" s="43">
        <f>IF(G72&gt;G68,"Er","")</f>
      </c>
      <c r="S72" s="43">
        <f>IF(OR(H72&gt;G72,H72&gt;H68),"Er","")</f>
      </c>
      <c r="T72" s="43">
        <f>IF(I72&gt;I68,"Er","")</f>
      </c>
      <c r="U72" s="43">
        <f>IF(OR(J72&gt;I72,J72&gt;J68),"Er","")</f>
      </c>
      <c r="V72" s="43">
        <f>IF(OR(K72&gt;C72,K72&gt;K68,K72&lt;L72),"Er","")</f>
      </c>
      <c r="W72" s="43">
        <f>IF(OR(L72&gt;K72,L72&gt;D72,L72&gt;L68),"Er","")</f>
      </c>
    </row>
    <row r="73" spans="2:23" ht="15.75">
      <c r="B73" s="103" t="s">
        <v>55</v>
      </c>
      <c r="C73" s="140">
        <f t="shared" si="29"/>
        <v>1</v>
      </c>
      <c r="D73" s="140">
        <f t="shared" si="29"/>
        <v>1</v>
      </c>
      <c r="E73" s="64">
        <v>1</v>
      </c>
      <c r="F73" s="64">
        <v>1</v>
      </c>
      <c r="G73" s="64"/>
      <c r="H73" s="64"/>
      <c r="I73" s="80"/>
      <c r="J73" s="80"/>
      <c r="K73" s="64"/>
      <c r="L73" s="57"/>
      <c r="N73" s="43">
        <f t="shared" si="30"/>
      </c>
      <c r="O73" s="43">
        <f t="shared" si="31"/>
      </c>
      <c r="P73" s="43">
        <f>IF(E73&gt;E68,"Er","")</f>
      </c>
      <c r="Q73" s="43">
        <f>IF(OR(F73&gt;F68,F73&gt;E73),"Er","")</f>
      </c>
      <c r="R73" s="43">
        <f>IF(G73&gt;G68,"Er","")</f>
      </c>
      <c r="S73" s="43">
        <f>IF(OR(H73&gt;G73,H73&gt;H68),"Er","")</f>
      </c>
      <c r="T73" s="43">
        <f>IF(I73&gt;I68,"Er","")</f>
      </c>
      <c r="U73" s="43">
        <f>IF(OR(J73&gt;I73,J73&gt;J68),"Er","")</f>
      </c>
      <c r="V73" s="43">
        <f>IF(OR(K73&gt;C73,K73&gt;K68,K73&lt;L73),"Er","")</f>
      </c>
      <c r="W73" s="43">
        <f>IF(OR(L73&gt;K73,L73&gt;D73,L73&gt;L68),"Er","")</f>
      </c>
    </row>
    <row r="74" spans="2:23" ht="15.75">
      <c r="B74" s="103" t="s">
        <v>56</v>
      </c>
      <c r="C74" s="140">
        <f t="shared" si="29"/>
        <v>0</v>
      </c>
      <c r="D74" s="140">
        <f t="shared" si="29"/>
        <v>0</v>
      </c>
      <c r="E74" s="64"/>
      <c r="F74" s="64"/>
      <c r="G74" s="64"/>
      <c r="H74" s="64"/>
      <c r="I74" s="80"/>
      <c r="J74" s="80"/>
      <c r="K74" s="64"/>
      <c r="L74" s="57"/>
      <c r="N74" s="43">
        <f t="shared" si="30"/>
      </c>
      <c r="O74" s="43">
        <f t="shared" si="31"/>
      </c>
      <c r="P74" s="43">
        <f>IF(E74&gt;E68,"Er","")</f>
      </c>
      <c r="Q74" s="43">
        <f>IF(OR(F74&gt;F68,F74&gt;E74),"Er","")</f>
      </c>
      <c r="R74" s="43">
        <f>IF(G74&gt;G68,"Er","")</f>
      </c>
      <c r="S74" s="43">
        <f>IF(OR(H74&gt;G74,H74&gt;H68),"Er","")</f>
      </c>
      <c r="T74" s="43">
        <f>IF(I74&gt;I68,"Er","")</f>
      </c>
      <c r="U74" s="43">
        <f>IF(OR(J74&gt;I74,J74&gt;J68),"Er","")</f>
      </c>
      <c r="V74" s="43">
        <f>IF(OR(K74&gt;C74,K74&gt;K68,K74&lt;L74),"Er","")</f>
      </c>
      <c r="W74" s="43">
        <f>IF(OR(L74&gt;K74,L74&gt;D74,L74&gt;L68),"Er","")</f>
      </c>
    </row>
    <row r="75" spans="2:23" ht="15.75">
      <c r="B75" s="103" t="s">
        <v>57</v>
      </c>
      <c r="C75" s="140">
        <f t="shared" si="29"/>
        <v>0</v>
      </c>
      <c r="D75" s="140">
        <f t="shared" si="29"/>
        <v>0</v>
      </c>
      <c r="E75" s="64"/>
      <c r="F75" s="64"/>
      <c r="G75" s="64"/>
      <c r="H75" s="64"/>
      <c r="I75" s="80"/>
      <c r="J75" s="80"/>
      <c r="K75" s="64"/>
      <c r="L75" s="57"/>
      <c r="N75" s="43">
        <f t="shared" si="30"/>
      </c>
      <c r="O75" s="43">
        <f t="shared" si="31"/>
      </c>
      <c r="P75" s="43">
        <f>IF(E75&gt;E68,"Er","")</f>
      </c>
      <c r="Q75" s="43">
        <f>IF(OR(F75&gt;F68,F75&gt;E75),"Er","")</f>
      </c>
      <c r="R75" s="43">
        <f>IF(G75&gt;G68,"Er","")</f>
      </c>
      <c r="S75" s="43">
        <f>IF(OR(H75&gt;G75,H75&gt;H68),"Er","")</f>
      </c>
      <c r="T75" s="43">
        <f>IF(I75&gt;I68,"Er","")</f>
      </c>
      <c r="U75" s="43">
        <f>IF(OR(J75&gt;I75,J75&gt;J68),"Er","")</f>
      </c>
      <c r="V75" s="43">
        <f>IF(OR(K75&gt;C75,K75&gt;K68,K75&lt;L75),"Er","")</f>
      </c>
      <c r="W75" s="43">
        <f>IF(OR(L75&gt;K75,L75&gt;D75,L75&gt;L68),"Er","")</f>
      </c>
    </row>
    <row r="76" spans="2:23" ht="15.75">
      <c r="B76" s="103" t="s">
        <v>58</v>
      </c>
      <c r="C76" s="140">
        <f t="shared" si="29"/>
        <v>0</v>
      </c>
      <c r="D76" s="140">
        <f t="shared" si="29"/>
        <v>0</v>
      </c>
      <c r="E76" s="64"/>
      <c r="F76" s="64"/>
      <c r="G76" s="64"/>
      <c r="H76" s="64"/>
      <c r="I76" s="80"/>
      <c r="J76" s="80"/>
      <c r="K76" s="64"/>
      <c r="L76" s="57"/>
      <c r="N76" s="43">
        <f t="shared" si="30"/>
      </c>
      <c r="O76" s="43">
        <f t="shared" si="31"/>
      </c>
      <c r="P76" s="43">
        <f>IF(E76&gt;E68,"Er","")</f>
      </c>
      <c r="Q76" s="43">
        <f>IF(OR(F76&gt;F68,F76&gt;E76),"Er","")</f>
      </c>
      <c r="R76" s="43">
        <f>IF(G76&gt;G68,"Er","")</f>
      </c>
      <c r="S76" s="43">
        <f>IF(OR(H76&gt;G76,H76&gt;H68),"Er","")</f>
      </c>
      <c r="T76" s="43">
        <f>IF(I76&gt;I68,"Er","")</f>
      </c>
      <c r="U76" s="43">
        <f>IF(OR(J76&gt;I76,J76&gt;J68),"Er","")</f>
      </c>
      <c r="V76" s="43">
        <f>IF(OR(K76&gt;C76,K76&gt;K68,K76&lt;L76),"Er","")</f>
      </c>
      <c r="W76" s="43">
        <f>IF(OR(L76&gt;K76,L76&gt;D76,L76&gt;L68),"Er","")</f>
      </c>
    </row>
    <row r="77" spans="2:23" ht="15.75">
      <c r="B77" s="103" t="s">
        <v>59</v>
      </c>
      <c r="C77" s="145">
        <f t="shared" si="29"/>
        <v>0</v>
      </c>
      <c r="D77" s="145">
        <f t="shared" si="29"/>
        <v>0</v>
      </c>
      <c r="E77" s="65"/>
      <c r="F77" s="65"/>
      <c r="G77" s="65"/>
      <c r="H77" s="65"/>
      <c r="I77" s="82"/>
      <c r="J77" s="82"/>
      <c r="K77" s="65"/>
      <c r="L77" s="60"/>
      <c r="N77" s="43">
        <f t="shared" si="30"/>
      </c>
      <c r="O77" s="43">
        <f t="shared" si="31"/>
      </c>
      <c r="P77" s="43">
        <f>IF(E77&gt;E68,"Er","")</f>
      </c>
      <c r="Q77" s="43">
        <f>IF(OR(F77&gt;F68,F77&gt;E77),"Er","")</f>
      </c>
      <c r="R77" s="43">
        <f>IF(G77&gt;G68,"Er","")</f>
      </c>
      <c r="S77" s="43">
        <f>IF(OR(H77&gt;G77,H77&gt;H68),"Er","")</f>
      </c>
      <c r="T77" s="43">
        <f>IF(I77&gt;I68,"Er","")</f>
      </c>
      <c r="U77" s="43">
        <f>IF(OR(J77&gt;I77,J77&gt;J68),"Er","")</f>
      </c>
      <c r="V77" s="43">
        <f>IF(OR(K77&gt;C77,K77&gt;K68,K77&lt;L77),"Er","")</f>
      </c>
      <c r="W77" s="43">
        <f>IF(OR(L77&gt;K77,L77&gt;D77,L77&gt;L68),"Er","")</f>
      </c>
    </row>
    <row r="78" spans="2:12" ht="15.75">
      <c r="B78" s="52" t="s">
        <v>137</v>
      </c>
      <c r="C78" s="53"/>
      <c r="D78" s="53"/>
      <c r="E78" s="53"/>
      <c r="F78" s="53"/>
      <c r="G78" s="53"/>
      <c r="H78" s="53"/>
      <c r="I78" s="53"/>
      <c r="J78" s="53"/>
      <c r="K78" s="53"/>
      <c r="L78" s="54"/>
    </row>
    <row r="79" spans="2:23" ht="15.75">
      <c r="B79" s="155" t="s">
        <v>25</v>
      </c>
      <c r="C79" s="156">
        <f>SUM(C80,C83:C86)</f>
        <v>9</v>
      </c>
      <c r="D79" s="156">
        <f>SUM(D80,D83:D86)</f>
        <v>5</v>
      </c>
      <c r="E79" s="136">
        <f>SUM(E80,E83:E86)</f>
        <v>9</v>
      </c>
      <c r="F79" s="136">
        <f aca="true" t="shared" si="32" ref="F79:L79">SUM(F80,F83:F86)</f>
        <v>5</v>
      </c>
      <c r="G79" s="136">
        <f t="shared" si="32"/>
        <v>0</v>
      </c>
      <c r="H79" s="136">
        <f t="shared" si="32"/>
        <v>0</v>
      </c>
      <c r="I79" s="136">
        <f t="shared" si="32"/>
        <v>0</v>
      </c>
      <c r="J79" s="136">
        <f t="shared" si="32"/>
        <v>0</v>
      </c>
      <c r="K79" s="136">
        <f t="shared" si="32"/>
        <v>0</v>
      </c>
      <c r="L79" s="138">
        <f t="shared" si="32"/>
        <v>0</v>
      </c>
      <c r="N79" s="45">
        <f>IF(OR(C79&lt;D79,C79&lt;C9,C79&lt;K79),"Er","")</f>
      </c>
      <c r="O79" s="43">
        <f>IF(OR(D79&gt;C79,D79&lt;L79,D79&lt;D9),"Er","")</f>
      </c>
      <c r="P79" s="43">
        <f>IF(E79&lt;E9,"Er","")</f>
      </c>
      <c r="Q79" s="43">
        <f>IF(OR(F79&lt;F9,F79&gt;E79),"Er","")</f>
      </c>
      <c r="R79" s="43">
        <f>IF(G79&lt;G9,"Er","")</f>
      </c>
      <c r="S79" s="43">
        <f>IF(OR(H79&lt;H9,H79&gt;G79),"Er","")</f>
      </c>
      <c r="T79" s="43">
        <f>IF(I79&lt;I9,"Er","")</f>
      </c>
      <c r="U79" s="43">
        <f>IF(OR(J79&lt;J9,J79&gt;I79),"Er","")</f>
      </c>
      <c r="V79" s="43">
        <f>IF(OR(K79&gt;C79,K79&lt;K9,K79&lt;L79),"Er","")</f>
      </c>
      <c r="W79" s="43">
        <f>IF(OR(L79&gt;K79,L79&gt;D79,L79&lt;L9),"Er","")</f>
      </c>
    </row>
    <row r="80" spans="2:23" ht="18.75">
      <c r="B80" s="105" t="s">
        <v>140</v>
      </c>
      <c r="C80" s="154">
        <f aca="true" t="shared" si="33" ref="C80:C86">SUM(E80,G80,I80)</f>
        <v>3</v>
      </c>
      <c r="D80" s="154">
        <f aca="true" t="shared" si="34" ref="D80:D86">SUM(F80,H80,J80)</f>
        <v>3</v>
      </c>
      <c r="E80" s="64">
        <v>3</v>
      </c>
      <c r="F80" s="64">
        <v>3</v>
      </c>
      <c r="G80" s="64"/>
      <c r="H80" s="64"/>
      <c r="I80" s="80"/>
      <c r="J80" s="80"/>
      <c r="K80" s="64"/>
      <c r="L80" s="57"/>
      <c r="N80" s="43">
        <f aca="true" t="shared" si="35" ref="N80:N86">IF(OR(C80&lt;D80,C80&lt;K80),"Er","")</f>
      </c>
      <c r="O80" s="43">
        <f aca="true" t="shared" si="36" ref="O80:O86">IF(OR(D80&gt;C80,D80&lt;L80),"Er","")</f>
      </c>
      <c r="P80" s="43">
        <f>IF(SUM(E81:E82)&gt;E80,"Er","")</f>
      </c>
      <c r="Q80" s="43">
        <f>IF(OR(SUM(F81:F82)&gt;F80,F80&gt;E80),"Er","")</f>
      </c>
      <c r="R80" s="43">
        <f>IF(SUM(G81:G82)&gt;G80,"Er","")</f>
      </c>
      <c r="S80" s="43">
        <f>IF(OR(SUM(H81:H82)&gt;H80,H80&gt;G80),"Er","")</f>
      </c>
      <c r="T80" s="43">
        <f>IF(SUM(I81:I82)&gt;I80,"Er","")</f>
      </c>
      <c r="U80" s="43">
        <f>IF(OR(SUM(J81:J82)&gt;J80,J80&gt;I80),"Er","")</f>
      </c>
      <c r="V80" s="43">
        <f>IF(OR(SUM(K81:K82)&gt;K80,K80&gt;C80),"Er","")</f>
      </c>
      <c r="W80" s="43">
        <f>IF(OR(L80&gt;D80,L80&gt;K80,SUM(L81:L82)&gt;L80),"Er","")</f>
      </c>
    </row>
    <row r="81" spans="2:23" ht="15.75">
      <c r="B81" s="123" t="s">
        <v>127</v>
      </c>
      <c r="C81" s="140">
        <f t="shared" si="33"/>
        <v>1</v>
      </c>
      <c r="D81" s="140">
        <f t="shared" si="34"/>
        <v>1</v>
      </c>
      <c r="E81" s="64">
        <v>1</v>
      </c>
      <c r="F81" s="64">
        <v>1</v>
      </c>
      <c r="G81" s="64"/>
      <c r="H81" s="64"/>
      <c r="I81" s="80"/>
      <c r="J81" s="80"/>
      <c r="K81" s="64"/>
      <c r="L81" s="57"/>
      <c r="N81" s="43">
        <f t="shared" si="35"/>
      </c>
      <c r="O81" s="43">
        <f t="shared" si="36"/>
      </c>
      <c r="P81" s="43">
        <f>IF(OR(E81&gt;E80,E81&gt;E79),"Er","")</f>
      </c>
      <c r="Q81" s="43">
        <f>IF(OR(F81&gt;F80,F81&gt;F79,F81&gt;E81),"Er","")</f>
      </c>
      <c r="R81" s="43">
        <f>IF(OR(G81&gt;G80,G81&gt;G79),"Er","")</f>
      </c>
      <c r="S81" s="43">
        <f>IF(OR(H81&gt;H80,H81&gt;H79,H81&gt;G81),"Er","")</f>
      </c>
      <c r="T81" s="43">
        <f>IF(OR(I81&gt;I80,I81&gt;I79),"Er","")</f>
      </c>
      <c r="U81" s="43">
        <f>IF(OR(J81&gt;J80,J81&gt;J79,J81&gt;I81),"Er","")</f>
      </c>
      <c r="V81" s="43">
        <f>IF(OR(K81&gt;K80,K81&gt;K79,K81&gt;C81),"Er","")</f>
      </c>
      <c r="W81" s="43">
        <f>IF(OR(L81&gt;L80,L81&gt;L79,L81&gt;K81,L81&gt;D81),"Er","")</f>
      </c>
    </row>
    <row r="82" spans="2:23" ht="15.75">
      <c r="B82" s="124" t="s">
        <v>201</v>
      </c>
      <c r="C82" s="160">
        <f t="shared" si="33"/>
        <v>1</v>
      </c>
      <c r="D82" s="160">
        <f t="shared" si="34"/>
        <v>1</v>
      </c>
      <c r="E82" s="64">
        <v>1</v>
      </c>
      <c r="F82" s="64">
        <v>1</v>
      </c>
      <c r="G82" s="64"/>
      <c r="H82" s="64"/>
      <c r="I82" s="80"/>
      <c r="J82" s="80"/>
      <c r="K82" s="64"/>
      <c r="L82" s="57"/>
      <c r="N82" s="43">
        <f t="shared" si="35"/>
      </c>
      <c r="O82" s="43">
        <f t="shared" si="36"/>
      </c>
      <c r="P82" s="43">
        <f>IF(OR(E82&gt;E80,E82&gt;E79),"Er","")</f>
      </c>
      <c r="Q82" s="43">
        <f>IF(OR(F82&gt;F80,F82&gt;F79,F82&gt;E82),"Er","")</f>
      </c>
      <c r="R82" s="43">
        <f>IF(OR(G82&gt;G80,G82&gt;G79),"Er","")</f>
      </c>
      <c r="S82" s="43">
        <f>IF(OR(H82&gt;H80,H82&gt;H79,H82&gt;G82),"Er","")</f>
      </c>
      <c r="T82" s="43">
        <f>IF(OR(I82&gt;I80,I82&gt;I79),"Er","")</f>
      </c>
      <c r="U82" s="43">
        <f>IF(OR(J82&gt;J80,J82&gt;J79,J82&gt;I82),"Er","")</f>
      </c>
      <c r="V82" s="43">
        <f>IF(OR(K82&gt;K80,K82&gt;K79,K82&gt;C82),"Er","")</f>
      </c>
      <c r="W82" s="43">
        <f>IF(OR(L82&gt;L80,L82&gt;L79,L82&gt;K82,L82&gt;D82),"Er","")</f>
      </c>
    </row>
    <row r="83" spans="2:23" ht="15.75">
      <c r="B83" s="103" t="s">
        <v>138</v>
      </c>
      <c r="C83" s="140">
        <f t="shared" si="33"/>
        <v>1</v>
      </c>
      <c r="D83" s="140">
        <f t="shared" si="34"/>
        <v>1</v>
      </c>
      <c r="E83" s="64">
        <v>1</v>
      </c>
      <c r="F83" s="64">
        <v>1</v>
      </c>
      <c r="G83" s="64"/>
      <c r="H83" s="64"/>
      <c r="I83" s="80"/>
      <c r="J83" s="80"/>
      <c r="K83" s="64"/>
      <c r="L83" s="57"/>
      <c r="N83" s="43">
        <f t="shared" si="35"/>
      </c>
      <c r="O83" s="43">
        <f t="shared" si="36"/>
      </c>
      <c r="P83" s="43"/>
      <c r="Q83" s="43">
        <f>IF(F83&gt;E83,"Er","")</f>
      </c>
      <c r="R83" s="43"/>
      <c r="S83" s="43">
        <f>IF(H83&gt;G83,"Er","")</f>
      </c>
      <c r="T83" s="43"/>
      <c r="U83" s="43">
        <f>IF(J83&gt;I83,"Er","")</f>
      </c>
      <c r="V83" s="43">
        <f>IF(K83&gt;C83,"Er","")</f>
      </c>
      <c r="W83" s="43">
        <f>IF(OR(L83&gt;D83,L83&gt;K83),"Er","")</f>
      </c>
    </row>
    <row r="84" spans="2:23" ht="15.75">
      <c r="B84" s="103" t="s">
        <v>139</v>
      </c>
      <c r="C84" s="160">
        <f t="shared" si="33"/>
        <v>0</v>
      </c>
      <c r="D84" s="160">
        <f t="shared" si="34"/>
        <v>0</v>
      </c>
      <c r="E84" s="64"/>
      <c r="F84" s="64"/>
      <c r="G84" s="64"/>
      <c r="H84" s="64"/>
      <c r="I84" s="80"/>
      <c r="J84" s="80"/>
      <c r="K84" s="64"/>
      <c r="L84" s="57"/>
      <c r="N84" s="43">
        <f t="shared" si="35"/>
      </c>
      <c r="O84" s="43">
        <f t="shared" si="36"/>
      </c>
      <c r="P84" s="43"/>
      <c r="Q84" s="43">
        <f>IF(F84&gt;E84,"Er","")</f>
      </c>
      <c r="R84" s="43"/>
      <c r="S84" s="43">
        <f>IF(H84&gt;G84,"Er","")</f>
      </c>
      <c r="T84" s="43"/>
      <c r="U84" s="43">
        <f>IF(J84&gt;I84,"Er","")</f>
      </c>
      <c r="V84" s="43">
        <f>IF(K84&gt;C84,"Er","")</f>
      </c>
      <c r="W84" s="43">
        <f>IF(OR(L84&gt;D84,L84&gt;K84),"Er","")</f>
      </c>
    </row>
    <row r="85" spans="2:23" ht="15.75">
      <c r="B85" s="103" t="s">
        <v>154</v>
      </c>
      <c r="C85" s="160">
        <f t="shared" si="33"/>
        <v>3</v>
      </c>
      <c r="D85" s="160">
        <f t="shared" si="34"/>
        <v>0</v>
      </c>
      <c r="E85" s="69">
        <v>3</v>
      </c>
      <c r="F85" s="69"/>
      <c r="G85" s="69"/>
      <c r="H85" s="69"/>
      <c r="I85" s="83"/>
      <c r="J85" s="83"/>
      <c r="K85" s="69"/>
      <c r="L85" s="70"/>
      <c r="N85" s="43">
        <f t="shared" si="35"/>
      </c>
      <c r="O85" s="43">
        <f t="shared" si="36"/>
      </c>
      <c r="P85" s="43"/>
      <c r="Q85" s="43">
        <f>IF(F85&gt;E85,"Er","")</f>
      </c>
      <c r="R85" s="43"/>
      <c r="S85" s="43">
        <f>IF(H85&gt;G85,"Er","")</f>
      </c>
      <c r="T85" s="43"/>
      <c r="U85" s="43">
        <f>IF(J85&gt;I85,"Er","")</f>
      </c>
      <c r="V85" s="43">
        <f>IF(K85&gt;C85,"Er","")</f>
      </c>
      <c r="W85" s="43">
        <f>IF(OR(L85&gt;D85,L85&gt;K85),"Er","")</f>
      </c>
    </row>
    <row r="86" spans="2:23" ht="16.5" thickBot="1">
      <c r="B86" s="104" t="s">
        <v>69</v>
      </c>
      <c r="C86" s="146">
        <f t="shared" si="33"/>
        <v>2</v>
      </c>
      <c r="D86" s="146">
        <f t="shared" si="34"/>
        <v>1</v>
      </c>
      <c r="E86" s="84">
        <v>2</v>
      </c>
      <c r="F86" s="84">
        <v>1</v>
      </c>
      <c r="G86" s="84"/>
      <c r="H86" s="84"/>
      <c r="I86" s="68"/>
      <c r="J86" s="68"/>
      <c r="K86" s="84"/>
      <c r="L86" s="62"/>
      <c r="N86" s="43">
        <f t="shared" si="35"/>
      </c>
      <c r="O86" s="43">
        <f t="shared" si="36"/>
      </c>
      <c r="P86" s="43"/>
      <c r="Q86" s="43">
        <f>IF(F86&gt;E86,"Er","")</f>
      </c>
      <c r="R86" s="43"/>
      <c r="S86" s="43">
        <f>IF(H86&gt;G86,"Er","")</f>
      </c>
      <c r="T86" s="43"/>
      <c r="U86" s="43">
        <f>IF(J86&gt;I86,"Er","")</f>
      </c>
      <c r="V86" s="43">
        <f>IF(K86&gt;C86,"Er","")</f>
      </c>
      <c r="W86" s="43">
        <f>IF(OR(L86&gt;D86,L86&gt;K86),"Er","")</f>
      </c>
    </row>
    <row r="87" ht="15.75">
      <c r="B87" s="33" t="s">
        <v>128</v>
      </c>
    </row>
  </sheetData>
  <sheetProtection password="C129" sheet="1" objects="1" scenarios="1"/>
  <mergeCells count="12">
    <mergeCell ref="K3:K4"/>
    <mergeCell ref="B48:L48"/>
    <mergeCell ref="B10:L10"/>
    <mergeCell ref="B2:B4"/>
    <mergeCell ref="L3:L4"/>
    <mergeCell ref="K2:L2"/>
    <mergeCell ref="C2:C4"/>
    <mergeCell ref="D2:D4"/>
    <mergeCell ref="G3:H3"/>
    <mergeCell ref="E2:J2"/>
    <mergeCell ref="E3:F3"/>
    <mergeCell ref="I3:J3"/>
  </mergeCells>
  <dataValidations count="9">
    <dataValidation type="whole" allowBlank="1" showInputMessage="1" showErrorMessage="1" errorTitle="Lçi nhËp d÷ liÖu" error="ChØ nhËp d÷ liÖu kiÓu sè, kh«ng nhËp ch÷." sqref="E7:J9 E12:J15 K12:L15 K7:L9">
      <formula1>0</formula1>
      <formula2>1000000</formula2>
    </dataValidation>
    <dataValidation allowBlank="1" showInputMessage="1" showErrorMessage="1" errorTitle="Lçi nhËp d÷ liÖu" error="ChØ nhËp d÷ liÖu kiÓu sè, kh«ng nhËp ch÷." sqref="C47:D47 C6:D9 C49:D51 C79:D86 C53:D77 C11:D46 E79:L79 E38:L38 E11:L11 E6:L6 E16:L16 E28:L28 E49:L49 E58:L58 E68:L68 C5:L5"/>
    <dataValidation type="whole" allowBlank="1" showErrorMessage="1" errorTitle="Lỗi nhập dữ liệu" error="Chỉ nhập số tối đa 100" sqref="K80:L80 K17:L27 K29:L37 E39:J46 E80:J80 K86:L86 E29:J37 E86:J86 E17:J27 K39:L46">
      <formula1>0</formula1>
      <formula2>100</formula2>
    </dataValidation>
    <dataValidation type="whole" allowBlank="1" showErrorMessage="1" errorTitle="Lỗi nhập dữ liệu" error="Chỉ nhập số tối đa 3" sqref="K47:L47 E47:J47">
      <formula1>0</formula1>
      <formula2>3</formula2>
    </dataValidation>
    <dataValidation type="whole" allowBlank="1" showErrorMessage="1" errorTitle="Lỗi nhập dữ liệu" error="Chỉ nhập số tối đa 10" sqref="K84:L85 E51:J57 K81:L82 E81:J82 E84:J85 K51:L57">
      <formula1>0</formula1>
      <formula2>10</formula2>
    </dataValidation>
    <dataValidation type="whole" allowBlank="1" showErrorMessage="1" errorTitle="Lỗi nhập dữ liệu" error="Chỉ nhập số tối đa 2" sqref="K50:L50 E50:J50">
      <formula1>0</formula1>
      <formula2>2</formula2>
    </dataValidation>
    <dataValidation type="whole" allowBlank="1" showErrorMessage="1" errorTitle="Lỗi nhập dữ liệu" error="Chỉ nhập số tối đa 5" sqref="K83:L83 E83:J83">
      <formula1>0</formula1>
      <formula2>5</formula2>
    </dataValidation>
    <dataValidation allowBlank="1" sqref="C52:D52"/>
    <dataValidation type="whole" allowBlank="1" showInputMessage="1" showErrorMessage="1" errorTitle="Lỗi nhập dữ liệu" error="Chỉ nhập số tối đa 300, không nhập chữ" sqref="E59:J67 K59:L67 E69:J77 K69:L77">
      <formula1>0</formula1>
      <formula2>300</formula2>
    </dataValidation>
  </dataValidations>
  <printOptions horizontalCentered="1"/>
  <pageMargins left="0.5118110236220472" right="0.2362204724409449" top="0.5118110236220472" bottom="0.5118110236220472" header="0" footer="0.2362204724409449"/>
  <pageSetup horizontalDpi="600" verticalDpi="600" orientation="portrait" paperSize="9" scale="80" r:id="rId1"/>
  <headerFooter alignWithMargins="0">
    <oddFooter>&amp;L&amp;"Times New Roman,Regular"&amp;10Phiên bản 4.0.1&amp;C&amp;"Times New Roman,Regular"&amp;10Giữa năm&amp;R&amp;"Times New Roman,Regular"&amp;10&amp;A.&amp;P</oddFooter>
  </headerFooter>
  <rowBreaks count="1" manualBreakCount="1">
    <brk id="4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1:O27"/>
  <sheetViews>
    <sheetView showGridLines="0" showZeros="0" zoomScale="75" zoomScaleNormal="75" zoomScalePageLayoutView="0" workbookViewId="0" topLeftCell="A1">
      <selection activeCell="S12" sqref="S12"/>
    </sheetView>
  </sheetViews>
  <sheetFormatPr defaultColWidth="8.796875" defaultRowHeight="15"/>
  <cols>
    <col min="1" max="1" width="1.59765625" style="1" customWidth="1"/>
    <col min="2" max="2" width="35.59765625" style="1" customWidth="1"/>
    <col min="3" max="3" width="9.5" style="1" customWidth="1"/>
    <col min="4" max="8" width="7.59765625" style="1" customWidth="1"/>
    <col min="9" max="9" width="2.5" style="6" customWidth="1"/>
    <col min="10" max="15" width="2.59765625" style="13" customWidth="1"/>
    <col min="16" max="16384" width="9" style="1" customWidth="1"/>
  </cols>
  <sheetData>
    <row r="1" ht="19.5" thickBot="1">
      <c r="B1" s="26" t="s">
        <v>99</v>
      </c>
    </row>
    <row r="2" spans="2:8" ht="15.75">
      <c r="B2" s="358" t="s">
        <v>149</v>
      </c>
      <c r="C2" s="364" t="s">
        <v>100</v>
      </c>
      <c r="D2" s="335" t="s">
        <v>0</v>
      </c>
      <c r="E2" s="336"/>
      <c r="F2" s="336"/>
      <c r="G2" s="336"/>
      <c r="H2" s="337"/>
    </row>
    <row r="3" spans="2:8" ht="15.75">
      <c r="B3" s="363"/>
      <c r="C3" s="365"/>
      <c r="D3" s="367" t="s">
        <v>102</v>
      </c>
      <c r="E3" s="368"/>
      <c r="F3" s="367" t="s">
        <v>103</v>
      </c>
      <c r="G3" s="368"/>
      <c r="H3" s="369" t="s">
        <v>104</v>
      </c>
    </row>
    <row r="4" spans="2:8" ht="15.75">
      <c r="B4" s="359"/>
      <c r="C4" s="366"/>
      <c r="D4" s="184" t="s">
        <v>25</v>
      </c>
      <c r="E4" s="184" t="s">
        <v>105</v>
      </c>
      <c r="F4" s="184" t="s">
        <v>25</v>
      </c>
      <c r="G4" s="184" t="s">
        <v>105</v>
      </c>
      <c r="H4" s="370"/>
    </row>
    <row r="5" spans="2:15" ht="15.75">
      <c r="B5" s="153" t="s">
        <v>107</v>
      </c>
      <c r="C5" s="154">
        <f>SUM(D5,F5,H5)</f>
        <v>21</v>
      </c>
      <c r="D5" s="154">
        <f>SUM(D6:D9)</f>
        <v>18</v>
      </c>
      <c r="E5" s="154">
        <f>SUM(E6:E9)</f>
        <v>0</v>
      </c>
      <c r="F5" s="154">
        <f>SUM(F6:F9)</f>
        <v>3</v>
      </c>
      <c r="G5" s="154">
        <f>SUM(G6:G9)</f>
        <v>0</v>
      </c>
      <c r="H5" s="185">
        <f>SUM(H6:H9)</f>
        <v>0</v>
      </c>
      <c r="J5" s="43"/>
      <c r="K5" s="43"/>
      <c r="L5" s="43"/>
      <c r="M5" s="43"/>
      <c r="N5" s="43"/>
      <c r="O5" s="43"/>
    </row>
    <row r="6" spans="2:15" ht="15.75">
      <c r="B6" s="182" t="s">
        <v>193</v>
      </c>
      <c r="C6" s="154">
        <f>SUM(D6,F6,H6)</f>
        <v>17</v>
      </c>
      <c r="D6" s="66">
        <v>14</v>
      </c>
      <c r="E6" s="66"/>
      <c r="F6" s="66">
        <v>3</v>
      </c>
      <c r="G6" s="66"/>
      <c r="H6" s="67"/>
      <c r="J6" s="43"/>
      <c r="K6" s="43">
        <f>IF(E6&gt;D6,"Er","")</f>
      </c>
      <c r="L6" s="43"/>
      <c r="M6" s="43">
        <f>IF(G6&gt;F6,"Er","")</f>
      </c>
      <c r="N6" s="43"/>
      <c r="O6" s="43"/>
    </row>
    <row r="7" spans="2:15" ht="15.75">
      <c r="B7" s="103" t="s">
        <v>129</v>
      </c>
      <c r="C7" s="154">
        <f>SUM(D7,F7,H7)</f>
        <v>1</v>
      </c>
      <c r="D7" s="64">
        <v>1</v>
      </c>
      <c r="E7" s="64"/>
      <c r="F7" s="64"/>
      <c r="G7" s="64"/>
      <c r="H7" s="57"/>
      <c r="J7" s="43"/>
      <c r="K7" s="43">
        <f>IF(E7&gt;D7,"Er","")</f>
      </c>
      <c r="L7" s="43"/>
      <c r="M7" s="43">
        <f>IF(G7&gt;F7,"Er","")</f>
      </c>
      <c r="N7" s="43"/>
      <c r="O7" s="43"/>
    </row>
    <row r="8" spans="2:15" ht="15.75">
      <c r="B8" s="103" t="s">
        <v>130</v>
      </c>
      <c r="C8" s="154">
        <f>SUM(D8,F8,H8)</f>
        <v>1</v>
      </c>
      <c r="D8" s="64">
        <v>1</v>
      </c>
      <c r="E8" s="64"/>
      <c r="F8" s="64"/>
      <c r="G8" s="64"/>
      <c r="H8" s="57"/>
      <c r="J8" s="43"/>
      <c r="K8" s="43">
        <f>IF(E8&gt;D8,"Er","")</f>
      </c>
      <c r="L8" s="43"/>
      <c r="M8" s="43">
        <f>IF(G8&gt;F8,"Er","")</f>
      </c>
      <c r="N8" s="43"/>
      <c r="O8" s="43"/>
    </row>
    <row r="9" spans="2:15" ht="16.5" thickBot="1">
      <c r="B9" s="104" t="s">
        <v>108</v>
      </c>
      <c r="C9" s="154">
        <f>SUM(D9,F9,H9)</f>
        <v>2</v>
      </c>
      <c r="D9" s="84">
        <v>2</v>
      </c>
      <c r="E9" s="84"/>
      <c r="F9" s="84"/>
      <c r="G9" s="84"/>
      <c r="H9" s="62"/>
      <c r="J9" s="43"/>
      <c r="K9" s="43">
        <f>IF(E9&gt;D9,"Er","")</f>
      </c>
      <c r="L9" s="43"/>
      <c r="M9" s="43">
        <f>IF(G9&gt;F9,"Er","")</f>
      </c>
      <c r="N9" s="43"/>
      <c r="O9" s="43"/>
    </row>
    <row r="10" ht="4.5" customHeight="1" thickBot="1">
      <c r="B10" s="27"/>
    </row>
    <row r="11" spans="2:8" ht="15.75">
      <c r="B11" s="358" t="s">
        <v>131</v>
      </c>
      <c r="C11" s="360" t="s">
        <v>100</v>
      </c>
      <c r="D11" s="361"/>
      <c r="E11" s="282" t="s">
        <v>101</v>
      </c>
      <c r="F11" s="282"/>
      <c r="G11" s="282"/>
      <c r="H11" s="371"/>
    </row>
    <row r="12" spans="2:8" ht="15.75">
      <c r="B12" s="359"/>
      <c r="C12" s="340"/>
      <c r="D12" s="362"/>
      <c r="E12" s="283" t="s">
        <v>105</v>
      </c>
      <c r="F12" s="283"/>
      <c r="G12" s="340" t="s">
        <v>106</v>
      </c>
      <c r="H12" s="341"/>
    </row>
    <row r="13" spans="2:12" ht="16.5" thickBot="1">
      <c r="B13" s="135" t="s">
        <v>132</v>
      </c>
      <c r="C13" s="324">
        <v>560</v>
      </c>
      <c r="D13" s="325"/>
      <c r="E13" s="324"/>
      <c r="F13" s="342"/>
      <c r="G13" s="324"/>
      <c r="H13" s="345"/>
      <c r="J13" s="44">
        <f>IF(SUM(E13,G13)&gt;C13,"Er","")</f>
      </c>
      <c r="K13" s="44">
        <f>IF(E13&gt;C13,"Er","")</f>
      </c>
      <c r="L13" s="44">
        <f>IF(G13&gt;C13,"Er","")</f>
      </c>
    </row>
    <row r="14" ht="4.5" customHeight="1" thickBot="1"/>
    <row r="15" spans="2:8" ht="15.75">
      <c r="B15" s="280" t="s">
        <v>167</v>
      </c>
      <c r="C15" s="282"/>
      <c r="D15" s="319"/>
      <c r="E15" s="183"/>
      <c r="F15" s="187"/>
      <c r="G15" s="319" t="s">
        <v>100</v>
      </c>
      <c r="H15" s="320"/>
    </row>
    <row r="16" spans="2:10" ht="15.75">
      <c r="B16" s="321" t="s">
        <v>109</v>
      </c>
      <c r="C16" s="322"/>
      <c r="D16" s="323"/>
      <c r="E16" s="179"/>
      <c r="F16" s="189"/>
      <c r="G16" s="338"/>
      <c r="H16" s="339"/>
      <c r="J16" s="1"/>
    </row>
    <row r="17" spans="2:10" ht="15.75">
      <c r="B17" s="326" t="s">
        <v>110</v>
      </c>
      <c r="C17" s="327"/>
      <c r="D17" s="328"/>
      <c r="E17" s="186"/>
      <c r="F17" s="190"/>
      <c r="G17" s="343"/>
      <c r="H17" s="344"/>
      <c r="J17" s="1"/>
    </row>
    <row r="18" spans="2:10" ht="18.75">
      <c r="B18" s="348" t="s">
        <v>150</v>
      </c>
      <c r="C18" s="349"/>
      <c r="D18" s="349"/>
      <c r="E18" s="177"/>
      <c r="F18" s="188"/>
      <c r="G18" s="333">
        <f>SUM(G19:G23,G26:G27)</f>
        <v>240</v>
      </c>
      <c r="H18" s="334"/>
      <c r="J18" s="1"/>
    </row>
    <row r="19" spans="2:10" ht="15.75">
      <c r="B19" s="352" t="s">
        <v>193</v>
      </c>
      <c r="C19" s="353"/>
      <c r="D19" s="353"/>
      <c r="E19" s="179"/>
      <c r="F19" s="189"/>
      <c r="G19" s="338">
        <v>48</v>
      </c>
      <c r="H19" s="339"/>
      <c r="J19" s="43">
        <f>IF(OR(AND(G19&lt;&gt;0,C6=0),AND(C6&lt;&gt;0,G19=0)),"Er","")</f>
      </c>
    </row>
    <row r="20" spans="2:10" ht="15.75">
      <c r="B20" s="354" t="s">
        <v>129</v>
      </c>
      <c r="C20" s="355"/>
      <c r="D20" s="355"/>
      <c r="E20" s="180"/>
      <c r="F20" s="191"/>
      <c r="G20" s="331">
        <v>48</v>
      </c>
      <c r="H20" s="332"/>
      <c r="J20" s="43">
        <f>IF(OR(AND(G20&lt;&gt;0,C7=0),AND(C7&lt;&gt;0,G20=0)),"Er","")</f>
      </c>
    </row>
    <row r="21" spans="2:10" ht="15.75">
      <c r="B21" s="354" t="s">
        <v>130</v>
      </c>
      <c r="C21" s="355"/>
      <c r="D21" s="355"/>
      <c r="E21" s="180"/>
      <c r="F21" s="191"/>
      <c r="G21" s="331">
        <v>48</v>
      </c>
      <c r="H21" s="332"/>
      <c r="J21" s="43">
        <f>IF(OR(AND(G21&lt;&gt;0,C8=0),AND(C8&lt;&gt;0,G21=0)),"Er","")</f>
      </c>
    </row>
    <row r="22" spans="2:10" ht="15.75">
      <c r="B22" s="354" t="s">
        <v>196</v>
      </c>
      <c r="C22" s="355"/>
      <c r="D22" s="355"/>
      <c r="E22" s="180"/>
      <c r="F22" s="191"/>
      <c r="G22" s="331"/>
      <c r="H22" s="332"/>
      <c r="J22" s="1"/>
    </row>
    <row r="23" spans="2:10" ht="15.75">
      <c r="B23" s="354" t="s">
        <v>197</v>
      </c>
      <c r="C23" s="355"/>
      <c r="D23" s="355"/>
      <c r="E23" s="180"/>
      <c r="F23" s="191"/>
      <c r="G23" s="331">
        <v>48</v>
      </c>
      <c r="H23" s="332"/>
      <c r="J23" s="1"/>
    </row>
    <row r="24" spans="2:10" ht="15.75">
      <c r="B24" s="356" t="s">
        <v>195</v>
      </c>
      <c r="C24" s="357"/>
      <c r="D24" s="357"/>
      <c r="E24" s="181"/>
      <c r="F24" s="191"/>
      <c r="G24" s="331">
        <v>48</v>
      </c>
      <c r="H24" s="332"/>
      <c r="J24" s="43">
        <f>IF(G24&gt;G23,"Er","")</f>
      </c>
    </row>
    <row r="25" spans="2:10" ht="15.75">
      <c r="B25" s="350" t="s">
        <v>194</v>
      </c>
      <c r="C25" s="351"/>
      <c r="D25" s="351"/>
      <c r="E25" s="178"/>
      <c r="F25" s="191"/>
      <c r="G25" s="331">
        <v>48</v>
      </c>
      <c r="H25" s="332"/>
      <c r="J25" s="43">
        <f>IF(G25&gt;G23,"Er","")</f>
      </c>
    </row>
    <row r="26" spans="2:10" ht="15.75">
      <c r="B26" s="354" t="s">
        <v>262</v>
      </c>
      <c r="C26" s="355"/>
      <c r="D26" s="355"/>
      <c r="E26" s="180"/>
      <c r="F26" s="191"/>
      <c r="G26" s="331"/>
      <c r="H26" s="332"/>
      <c r="J26" s="1"/>
    </row>
    <row r="27" spans="2:10" ht="16.5" thickBot="1">
      <c r="B27" s="346" t="s">
        <v>138</v>
      </c>
      <c r="C27" s="347"/>
      <c r="D27" s="347"/>
      <c r="E27" s="176"/>
      <c r="F27" s="192"/>
      <c r="G27" s="329">
        <v>48</v>
      </c>
      <c r="H27" s="330"/>
      <c r="J27" s="1"/>
    </row>
  </sheetData>
  <sheetProtection password="C129" sheet="1" objects="1" scenarios="1"/>
  <mergeCells count="40">
    <mergeCell ref="G26:H26"/>
    <mergeCell ref="B11:B12"/>
    <mergeCell ref="C11:D12"/>
    <mergeCell ref="B2:B4"/>
    <mergeCell ref="C2:C4"/>
    <mergeCell ref="D3:E3"/>
    <mergeCell ref="B26:D26"/>
    <mergeCell ref="F3:G3"/>
    <mergeCell ref="H3:H4"/>
    <mergeCell ref="E11:H11"/>
    <mergeCell ref="G13:H13"/>
    <mergeCell ref="B27:D27"/>
    <mergeCell ref="B18:D18"/>
    <mergeCell ref="B25:D25"/>
    <mergeCell ref="B19:D19"/>
    <mergeCell ref="B21:D21"/>
    <mergeCell ref="B22:D22"/>
    <mergeCell ref="B23:D23"/>
    <mergeCell ref="B24:D24"/>
    <mergeCell ref="B20:D20"/>
    <mergeCell ref="D2:H2"/>
    <mergeCell ref="G19:H19"/>
    <mergeCell ref="G20:H20"/>
    <mergeCell ref="G21:H21"/>
    <mergeCell ref="G22:H22"/>
    <mergeCell ref="E12:F12"/>
    <mergeCell ref="G12:H12"/>
    <mergeCell ref="E13:F13"/>
    <mergeCell ref="G16:H16"/>
    <mergeCell ref="G17:H17"/>
    <mergeCell ref="G15:H15"/>
    <mergeCell ref="B15:D15"/>
    <mergeCell ref="B16:D16"/>
    <mergeCell ref="C13:D13"/>
    <mergeCell ref="B17:D17"/>
    <mergeCell ref="G27:H27"/>
    <mergeCell ref="G25:H25"/>
    <mergeCell ref="G24:H24"/>
    <mergeCell ref="G18:H18"/>
    <mergeCell ref="G23:H23"/>
  </mergeCells>
  <dataValidations count="4">
    <dataValidation allowBlank="1" showInputMessage="1" showErrorMessage="1" errorTitle="Lçi nhËp d÷ liÖu" error="ChØ nhËp d÷ liÖu kiÓu sè, kh«ng nhËp ch÷." sqref="D5:H5 C5:C9"/>
    <dataValidation type="whole" allowBlank="1" showErrorMessage="1" errorTitle="Lỗi nhập dữ liệu" error="Chỉ nhập số tối đa 200" sqref="F16:G17 D6:H9">
      <formula1>0</formula1>
      <formula2>200</formula2>
    </dataValidation>
    <dataValidation type="whole" allowBlank="1" showErrorMessage="1" errorTitle="Lỗi nhập dữ liệu" error="Chỗ ngồi chỉ nhập số tối đa 20000" sqref="G13 C13:E13">
      <formula1>0</formula1>
      <formula2>20000</formula2>
    </dataValidation>
    <dataValidation type="whole" allowBlank="1" showErrorMessage="1" errorTitle="Lỗi nhập dữ liệu" error="Chỉ nhập số tối đa 100000" sqref="F19:G27">
      <formula1>0</formula1>
      <formula2>100000</formula2>
    </dataValidation>
  </dataValidation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scale="90" r:id="rId1"/>
  <headerFooter alignWithMargins="0">
    <oddFooter>&amp;L&amp;"Times New Roman,Regular"&amp;10Phiên bản 4.0.1&amp;C&amp;"Times New Roman,Regular"&amp;10Giữa năm&amp;R&amp;"Times New Roman,Regular"&amp;10&amp;A.&amp;P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1:O88"/>
  <sheetViews>
    <sheetView showGridLines="0" showZeros="0" workbookViewId="0" topLeftCell="A85">
      <selection activeCell="I103" sqref="I103"/>
    </sheetView>
  </sheetViews>
  <sheetFormatPr defaultColWidth="8.796875" defaultRowHeight="15"/>
  <cols>
    <col min="1" max="1" width="1.1015625" style="46" customWidth="1"/>
    <col min="2" max="2" width="32.69921875" style="46" customWidth="1"/>
    <col min="3" max="3" width="9.5" style="46" customWidth="1"/>
    <col min="4" max="7" width="7.5" style="46" customWidth="1"/>
    <col min="8" max="8" width="7.09765625" style="46" customWidth="1"/>
    <col min="9" max="9" width="4.3984375" style="46" customWidth="1"/>
    <col min="10" max="10" width="2.09765625" style="46" customWidth="1"/>
    <col min="11" max="14" width="2.5" style="46" customWidth="1"/>
    <col min="15" max="15" width="2.3984375" style="46" customWidth="1"/>
    <col min="16" max="16384" width="9" style="46" customWidth="1"/>
  </cols>
  <sheetData>
    <row r="1" spans="2:8" ht="18.75">
      <c r="B1" s="372" t="s">
        <v>275</v>
      </c>
      <c r="C1" s="372"/>
      <c r="D1" s="372"/>
      <c r="E1" s="47"/>
      <c r="F1" s="47"/>
      <c r="G1" s="47"/>
      <c r="H1" s="47"/>
    </row>
    <row r="2" ht="4.5" customHeight="1" thickBot="1"/>
    <row r="3" spans="2:8" ht="15.75">
      <c r="B3" s="373" t="s">
        <v>113</v>
      </c>
      <c r="C3" s="375" t="s">
        <v>25</v>
      </c>
      <c r="D3" s="377" t="s">
        <v>0</v>
      </c>
      <c r="E3" s="377"/>
      <c r="F3" s="377"/>
      <c r="G3" s="377"/>
      <c r="H3" s="378"/>
    </row>
    <row r="4" spans="2:8" ht="15.75">
      <c r="B4" s="374"/>
      <c r="C4" s="376"/>
      <c r="D4" s="28" t="s">
        <v>34</v>
      </c>
      <c r="E4" s="28" t="s">
        <v>35</v>
      </c>
      <c r="F4" s="28" t="s">
        <v>70</v>
      </c>
      <c r="G4" s="28" t="s">
        <v>36</v>
      </c>
      <c r="H4" s="29" t="s">
        <v>37</v>
      </c>
    </row>
    <row r="5" spans="2:8" ht="15.75">
      <c r="B5" s="194" t="s">
        <v>276</v>
      </c>
      <c r="C5" s="195"/>
      <c r="D5" s="195"/>
      <c r="E5" s="195"/>
      <c r="F5" s="195"/>
      <c r="G5" s="195"/>
      <c r="H5" s="196"/>
    </row>
    <row r="6" spans="2:15" ht="15.75">
      <c r="B6" s="211" t="s">
        <v>114</v>
      </c>
      <c r="C6" s="136">
        <f>SUM(D6:H6)</f>
        <v>618</v>
      </c>
      <c r="D6" s="137">
        <f>SUM(D7:D9)</f>
        <v>139</v>
      </c>
      <c r="E6" s="141">
        <f>SUM(E7:E9)</f>
        <v>110</v>
      </c>
      <c r="F6" s="137">
        <f>SUM(F7:F9)</f>
        <v>134</v>
      </c>
      <c r="G6" s="137">
        <f>SUM(G7:G9)</f>
        <v>122</v>
      </c>
      <c r="H6" s="138">
        <f>SUM(H7:H9)</f>
        <v>113</v>
      </c>
      <c r="J6" s="43"/>
      <c r="K6" s="43">
        <f>IF(OR(D6&lt;D7,D6&lt;D9),"Er","")</f>
      </c>
      <c r="L6" s="43">
        <f>IF(OR(E6&lt;E7,E6&lt;E9),"Er","")</f>
      </c>
      <c r="M6" s="43">
        <f>IF(OR(F6&lt;F7,F6&lt;F9),"Er","")</f>
      </c>
      <c r="N6" s="43">
        <f>IF(OR(G6&lt;G7,G6&lt;G9),"Er","")</f>
      </c>
      <c r="O6" s="43">
        <f>IF(OR(H6&lt;H7,H6&lt;H9),"Er","")</f>
      </c>
    </row>
    <row r="7" spans="2:15" ht="15.75">
      <c r="B7" s="212" t="s">
        <v>310</v>
      </c>
      <c r="C7" s="139">
        <f aca="true" t="shared" si="0" ref="C7:C17">SUM(D7:H7)</f>
        <v>310</v>
      </c>
      <c r="D7" s="205">
        <v>88</v>
      </c>
      <c r="E7" s="205">
        <v>39</v>
      </c>
      <c r="F7" s="205">
        <v>66</v>
      </c>
      <c r="G7" s="205">
        <v>52</v>
      </c>
      <c r="H7" s="206">
        <v>65</v>
      </c>
      <c r="J7" s="43"/>
      <c r="K7" s="43">
        <f>IF(OR(D7&gt;D6),"Er","")</f>
      </c>
      <c r="L7" s="43">
        <f>IF(OR(E7&gt;E6),"Er","")</f>
      </c>
      <c r="M7" s="43">
        <f>IF(OR(F7&gt;F6),"Er","")</f>
      </c>
      <c r="N7" s="43">
        <f>IF(OR(G7&gt;G6),"Er","")</f>
      </c>
      <c r="O7" s="43">
        <f>IF(OR(H7&gt;H6),"Er","")</f>
      </c>
    </row>
    <row r="8" spans="2:15" ht="15.75">
      <c r="B8" s="213" t="s">
        <v>311</v>
      </c>
      <c r="C8" s="139">
        <f t="shared" si="0"/>
        <v>300</v>
      </c>
      <c r="D8" s="205">
        <v>51</v>
      </c>
      <c r="E8" s="205">
        <v>71</v>
      </c>
      <c r="F8" s="205">
        <v>66</v>
      </c>
      <c r="G8" s="205">
        <v>65</v>
      </c>
      <c r="H8" s="206">
        <v>47</v>
      </c>
      <c r="J8" s="43"/>
      <c r="K8" s="43"/>
      <c r="L8" s="43"/>
      <c r="M8" s="43"/>
      <c r="N8" s="43"/>
      <c r="O8" s="43"/>
    </row>
    <row r="9" spans="2:15" ht="15.75">
      <c r="B9" s="214" t="s">
        <v>117</v>
      </c>
      <c r="C9" s="140">
        <f t="shared" si="0"/>
        <v>8</v>
      </c>
      <c r="D9" s="207"/>
      <c r="E9" s="207"/>
      <c r="F9" s="207">
        <v>2</v>
      </c>
      <c r="G9" s="207">
        <v>5</v>
      </c>
      <c r="H9" s="208">
        <v>1</v>
      </c>
      <c r="J9" s="43"/>
      <c r="K9" s="43">
        <f>IF(OR(D9&gt;D6),"Er","")</f>
      </c>
      <c r="L9" s="43">
        <f>IF(OR(E9&gt;E6),"Er","")</f>
      </c>
      <c r="M9" s="43">
        <f>IF(OR(F9&gt;F6),"Er","")</f>
      </c>
      <c r="N9" s="43">
        <f>IF(OR(G9&gt;G6),"Er","")</f>
      </c>
      <c r="O9" s="43">
        <f>IF(OR(H9&gt;H6),"Er","")</f>
      </c>
    </row>
    <row r="10" spans="2:15" ht="15.75">
      <c r="B10" s="211" t="s">
        <v>115</v>
      </c>
      <c r="C10" s="136">
        <f t="shared" si="0"/>
        <v>618</v>
      </c>
      <c r="D10" s="137">
        <f>SUM(D11:D13)</f>
        <v>139</v>
      </c>
      <c r="E10" s="141">
        <f>SUM(E11:E13)</f>
        <v>110</v>
      </c>
      <c r="F10" s="137">
        <f>SUM(F11:F13)</f>
        <v>134</v>
      </c>
      <c r="G10" s="137">
        <f>SUM(G11:G13)</f>
        <v>122</v>
      </c>
      <c r="H10" s="138">
        <f>SUM(H11:H13)</f>
        <v>113</v>
      </c>
      <c r="J10" s="43"/>
      <c r="K10" s="43">
        <f>IF(OR(D10&lt;D11,D10&lt;D13),"Er","")</f>
      </c>
      <c r="L10" s="43">
        <f>IF(OR(E10&lt;E11,E10&lt;E13),"Er","")</f>
      </c>
      <c r="M10" s="43">
        <f>IF(OR(F10&lt;F11,F10&lt;F13),"Er","")</f>
      </c>
      <c r="N10" s="43">
        <f>IF(OR(G10&lt;G11,G10&lt;G13),"Er","")</f>
      </c>
      <c r="O10" s="43">
        <f>IF(OR(H10&lt;H11,H10&lt;H13),"Er","")</f>
      </c>
    </row>
    <row r="11" spans="2:15" ht="15.75">
      <c r="B11" s="212" t="s">
        <v>310</v>
      </c>
      <c r="C11" s="139">
        <f t="shared" si="0"/>
        <v>234</v>
      </c>
      <c r="D11" s="205">
        <v>62</v>
      </c>
      <c r="E11" s="205">
        <v>31</v>
      </c>
      <c r="F11" s="205">
        <v>51</v>
      </c>
      <c r="G11" s="205">
        <v>46</v>
      </c>
      <c r="H11" s="206">
        <v>44</v>
      </c>
      <c r="J11" s="43"/>
      <c r="K11" s="43">
        <f>IF(OR(D11&gt;D10),"Er","")</f>
      </c>
      <c r="L11" s="43">
        <f>IF(OR(E11&gt;E10),"Er","")</f>
      </c>
      <c r="M11" s="43">
        <f>IF(F11&gt;F10,"Er","")</f>
      </c>
      <c r="N11" s="43">
        <f>IF(G11&gt;G10,"Er","")</f>
      </c>
      <c r="O11" s="43">
        <f>IF(H11&gt;H10,"Er","")</f>
      </c>
    </row>
    <row r="12" spans="2:15" ht="15.75">
      <c r="B12" s="213" t="s">
        <v>311</v>
      </c>
      <c r="C12" s="139">
        <f t="shared" si="0"/>
        <v>368</v>
      </c>
      <c r="D12" s="205">
        <v>75</v>
      </c>
      <c r="E12" s="205">
        <v>75</v>
      </c>
      <c r="F12" s="205">
        <v>80</v>
      </c>
      <c r="G12" s="205">
        <v>70</v>
      </c>
      <c r="H12" s="206">
        <v>68</v>
      </c>
      <c r="J12" s="43"/>
      <c r="K12" s="43"/>
      <c r="L12" s="43"/>
      <c r="M12" s="43"/>
      <c r="N12" s="43"/>
      <c r="O12" s="43"/>
    </row>
    <row r="13" spans="2:15" ht="15.75">
      <c r="B13" s="214" t="s">
        <v>117</v>
      </c>
      <c r="C13" s="140">
        <f t="shared" si="0"/>
        <v>16</v>
      </c>
      <c r="D13" s="207">
        <v>2</v>
      </c>
      <c r="E13" s="207">
        <v>4</v>
      </c>
      <c r="F13" s="207">
        <v>3</v>
      </c>
      <c r="G13" s="207">
        <v>6</v>
      </c>
      <c r="H13" s="208">
        <v>1</v>
      </c>
      <c r="J13" s="43"/>
      <c r="K13" s="43">
        <f>IF(OR(D13&gt;D10),"Er","")</f>
      </c>
      <c r="L13" s="43">
        <f>IF(OR(E13&gt;E10),"Er","")</f>
      </c>
      <c r="M13" s="43">
        <f>IF(OR(F13&gt;F10),"Er","")</f>
      </c>
      <c r="N13" s="43">
        <f>IF(OR(G13&gt;G10),"Er","")</f>
      </c>
      <c r="O13" s="43">
        <f>IF(OR(H13&gt;H10),"Er","")</f>
      </c>
    </row>
    <row r="14" spans="2:15" ht="15.75">
      <c r="B14" s="211" t="s">
        <v>122</v>
      </c>
      <c r="C14" s="136">
        <f t="shared" si="0"/>
        <v>618</v>
      </c>
      <c r="D14" s="137">
        <f>SUM(D15:D17)</f>
        <v>139</v>
      </c>
      <c r="E14" s="137">
        <f>SUM(E15:E17)</f>
        <v>110</v>
      </c>
      <c r="F14" s="137">
        <f>SUM(F15:F17)</f>
        <v>134</v>
      </c>
      <c r="G14" s="137">
        <f>SUM(G15:G17)</f>
        <v>122</v>
      </c>
      <c r="H14" s="138">
        <f>SUM(H15:H17)</f>
        <v>113</v>
      </c>
      <c r="J14" s="43"/>
      <c r="K14" s="43">
        <f>IF(OR(D14&lt;D15,D14&lt;D17),"Er","")</f>
      </c>
      <c r="L14" s="43">
        <f>IF(OR(E14&lt;E15,E14&lt;E17),"Er","")</f>
      </c>
      <c r="M14" s="43">
        <f>IF(OR(F14&lt;F15,F14&lt;F17),"Er","")</f>
      </c>
      <c r="N14" s="43">
        <f>IF(OR(G14&lt;G15,G14&lt;G17),"Er","")</f>
      </c>
      <c r="O14" s="43">
        <f>IF(OR(H14&lt;H15,H14&lt;H17),"Er","")</f>
      </c>
    </row>
    <row r="15" spans="2:15" ht="15.75">
      <c r="B15" s="212" t="s">
        <v>310</v>
      </c>
      <c r="C15" s="139">
        <f t="shared" si="0"/>
        <v>276</v>
      </c>
      <c r="D15" s="56">
        <v>65</v>
      </c>
      <c r="E15" s="56">
        <v>41</v>
      </c>
      <c r="F15" s="56">
        <v>58</v>
      </c>
      <c r="G15" s="56">
        <v>58</v>
      </c>
      <c r="H15" s="59">
        <v>54</v>
      </c>
      <c r="J15" s="43"/>
      <c r="K15" s="43">
        <f>IF(OR(D15&gt;D14),"Er","")</f>
      </c>
      <c r="L15" s="43">
        <f>IF(OR(E15&gt;E14),"Er","")</f>
      </c>
      <c r="M15" s="43">
        <f>IF(OR(F15&gt;F14),"Er","")</f>
      </c>
      <c r="N15" s="43">
        <f>IF(OR(G15&gt;G14),"Er","")</f>
      </c>
      <c r="O15" s="43">
        <f>IF(OR(H17&gt;H14),"Er","")</f>
      </c>
    </row>
    <row r="16" spans="2:15" ht="15.75">
      <c r="B16" s="213" t="s">
        <v>311</v>
      </c>
      <c r="C16" s="139">
        <f t="shared" si="0"/>
        <v>342</v>
      </c>
      <c r="D16" s="56">
        <v>74</v>
      </c>
      <c r="E16" s="56">
        <v>69</v>
      </c>
      <c r="F16" s="56">
        <v>76</v>
      </c>
      <c r="G16" s="56">
        <v>64</v>
      </c>
      <c r="H16" s="59">
        <v>59</v>
      </c>
      <c r="J16" s="43"/>
      <c r="K16" s="43"/>
      <c r="L16" s="43"/>
      <c r="M16" s="43"/>
      <c r="N16" s="43"/>
      <c r="O16" s="43"/>
    </row>
    <row r="17" spans="2:15" ht="15.75">
      <c r="B17" s="214" t="s">
        <v>117</v>
      </c>
      <c r="C17" s="140">
        <f t="shared" si="0"/>
        <v>0</v>
      </c>
      <c r="D17" s="58"/>
      <c r="E17" s="58"/>
      <c r="F17" s="58"/>
      <c r="G17" s="58"/>
      <c r="H17" s="57"/>
      <c r="J17" s="43"/>
      <c r="K17" s="43">
        <f>IF(OR(D17&gt;D14),"Er","")</f>
      </c>
      <c r="L17" s="43">
        <f>IF(OR(E17&gt;E14),"Er","")</f>
      </c>
      <c r="M17" s="43">
        <f>IF(OR(F17&gt;F14),"Er","")</f>
      </c>
      <c r="N17" s="43">
        <f>IF(OR(G17&gt;G14),"Er","")</f>
      </c>
      <c r="O17" s="43"/>
    </row>
    <row r="18" spans="2:15" ht="15.75">
      <c r="B18" s="211" t="s">
        <v>116</v>
      </c>
      <c r="C18" s="136">
        <f>SUM(D18:F18)</f>
        <v>383</v>
      </c>
      <c r="D18" s="137">
        <f>SUM(D19:D21)</f>
        <v>139</v>
      </c>
      <c r="E18" s="137">
        <f>SUM(E19:E21)</f>
        <v>110</v>
      </c>
      <c r="F18" s="137">
        <f>SUM(F19:F21)</f>
        <v>134</v>
      </c>
      <c r="G18" s="147" t="s">
        <v>164</v>
      </c>
      <c r="H18" s="148" t="s">
        <v>164</v>
      </c>
      <c r="J18" s="43"/>
      <c r="K18" s="43">
        <f>IF(OR(D18&lt;D19,D18&lt;D21),"Er","")</f>
      </c>
      <c r="L18" s="43">
        <f>IF(OR(E18&lt;E19,E18&lt;E21),"Er","")</f>
      </c>
      <c r="M18" s="43">
        <f>IF(OR(F18&lt;F19,F18&lt;F21),"Er","")</f>
      </c>
      <c r="N18" s="43"/>
      <c r="O18" s="43"/>
    </row>
    <row r="19" spans="2:15" ht="15.75">
      <c r="B19" s="212" t="s">
        <v>310</v>
      </c>
      <c r="C19" s="139">
        <f>SUM(D19:F19)</f>
        <v>173</v>
      </c>
      <c r="D19" s="56">
        <v>63</v>
      </c>
      <c r="E19" s="56">
        <v>51</v>
      </c>
      <c r="F19" s="56">
        <v>59</v>
      </c>
      <c r="G19" s="149" t="s">
        <v>164</v>
      </c>
      <c r="H19" s="150" t="s">
        <v>164</v>
      </c>
      <c r="J19" s="43"/>
      <c r="K19" s="43">
        <f>IF(OR(D19&gt;D18),"Er","")</f>
      </c>
      <c r="L19" s="43">
        <f>IF(OR(E19&gt;E18),"Er","")</f>
      </c>
      <c r="M19" s="43">
        <f>IF(OR(F19&gt;F18),"Er","")</f>
      </c>
      <c r="N19" s="43"/>
      <c r="O19" s="43"/>
    </row>
    <row r="20" spans="2:15" ht="15.75">
      <c r="B20" s="213" t="s">
        <v>311</v>
      </c>
      <c r="C20" s="139">
        <f>SUM(D20:F20)</f>
        <v>210</v>
      </c>
      <c r="D20" s="56">
        <v>76</v>
      </c>
      <c r="E20" s="56">
        <v>59</v>
      </c>
      <c r="F20" s="56">
        <v>75</v>
      </c>
      <c r="G20" s="149" t="s">
        <v>164</v>
      </c>
      <c r="H20" s="150" t="s">
        <v>164</v>
      </c>
      <c r="J20" s="43"/>
      <c r="K20" s="43"/>
      <c r="L20" s="43"/>
      <c r="M20" s="43"/>
      <c r="N20" s="43"/>
      <c r="O20" s="43"/>
    </row>
    <row r="21" spans="2:15" ht="15.75">
      <c r="B21" s="214" t="s">
        <v>117</v>
      </c>
      <c r="C21" s="140">
        <f>SUM(D21:F21)</f>
        <v>0</v>
      </c>
      <c r="D21" s="58"/>
      <c r="E21" s="58"/>
      <c r="F21" s="58"/>
      <c r="G21" s="151" t="s">
        <v>164</v>
      </c>
      <c r="H21" s="152" t="s">
        <v>164</v>
      </c>
      <c r="J21" s="43"/>
      <c r="K21" s="43">
        <f>IF(OR(D21&gt;D18),"Er","")</f>
      </c>
      <c r="L21" s="43">
        <f>IF(OR(E21&gt;E18),"Er","")</f>
      </c>
      <c r="M21" s="43">
        <f>IF(OR(F21&gt;F18),"Er","")</f>
      </c>
      <c r="N21" s="43"/>
      <c r="O21" s="43"/>
    </row>
    <row r="22" spans="2:15" ht="15.75">
      <c r="B22" s="211" t="s">
        <v>118</v>
      </c>
      <c r="C22" s="142">
        <f aca="true" t="shared" si="1" ref="C22:C29">SUM(G22:H22)</f>
        <v>235</v>
      </c>
      <c r="D22" s="147" t="s">
        <v>164</v>
      </c>
      <c r="E22" s="147" t="s">
        <v>164</v>
      </c>
      <c r="F22" s="147" t="s">
        <v>164</v>
      </c>
      <c r="G22" s="137">
        <f>SUM(G23:G25)</f>
        <v>122</v>
      </c>
      <c r="H22" s="138">
        <f>SUM(H23:H25)</f>
        <v>113</v>
      </c>
      <c r="J22" s="43"/>
      <c r="K22" s="43"/>
      <c r="L22" s="43"/>
      <c r="M22" s="43"/>
      <c r="N22" s="43">
        <f>IF(OR(G22&lt;G23,G22&lt;G25),"Er","")</f>
      </c>
      <c r="O22" s="43">
        <f>IF(OR(H22&lt;H23,H22&lt;H25),"Er","")</f>
      </c>
    </row>
    <row r="23" spans="2:15" ht="15.75">
      <c r="B23" s="212" t="s">
        <v>310</v>
      </c>
      <c r="C23" s="143">
        <f t="shared" si="1"/>
        <v>100</v>
      </c>
      <c r="D23" s="149" t="s">
        <v>164</v>
      </c>
      <c r="E23" s="149" t="s">
        <v>164</v>
      </c>
      <c r="F23" s="149" t="s">
        <v>164</v>
      </c>
      <c r="G23" s="56">
        <v>61</v>
      </c>
      <c r="H23" s="59">
        <v>39</v>
      </c>
      <c r="J23" s="43"/>
      <c r="K23" s="43"/>
      <c r="L23" s="43"/>
      <c r="M23" s="43"/>
      <c r="N23" s="43">
        <f>IF(OR(G23&gt;G22),"Er","")</f>
      </c>
      <c r="O23" s="43">
        <f>IF(OR(H23&gt;H22),"Er","")</f>
      </c>
    </row>
    <row r="24" spans="2:15" ht="15.75">
      <c r="B24" s="213" t="s">
        <v>311</v>
      </c>
      <c r="C24" s="143">
        <f t="shared" si="1"/>
        <v>135</v>
      </c>
      <c r="D24" s="149" t="s">
        <v>164</v>
      </c>
      <c r="E24" s="149" t="s">
        <v>164</v>
      </c>
      <c r="F24" s="149" t="s">
        <v>164</v>
      </c>
      <c r="G24" s="56">
        <v>61</v>
      </c>
      <c r="H24" s="59">
        <v>74</v>
      </c>
      <c r="J24" s="43"/>
      <c r="K24" s="43"/>
      <c r="L24" s="43"/>
      <c r="M24" s="43"/>
      <c r="N24" s="43"/>
      <c r="O24" s="43"/>
    </row>
    <row r="25" spans="2:15" ht="15.75">
      <c r="B25" s="214" t="s">
        <v>117</v>
      </c>
      <c r="C25" s="144">
        <f t="shared" si="1"/>
        <v>0</v>
      </c>
      <c r="D25" s="151" t="s">
        <v>164</v>
      </c>
      <c r="E25" s="151" t="s">
        <v>164</v>
      </c>
      <c r="F25" s="151" t="s">
        <v>164</v>
      </c>
      <c r="G25" s="58"/>
      <c r="H25" s="57"/>
      <c r="J25" s="43"/>
      <c r="K25" s="43"/>
      <c r="L25" s="43"/>
      <c r="M25" s="43"/>
      <c r="N25" s="43">
        <f>IF(OR(G25&gt;G22),"Er","")</f>
      </c>
      <c r="O25" s="43">
        <f>IF(OR(H25&gt;H22),"Er","")</f>
      </c>
    </row>
    <row r="26" spans="2:15" ht="15.75">
      <c r="B26" s="211" t="s">
        <v>280</v>
      </c>
      <c r="C26" s="142">
        <f t="shared" si="1"/>
        <v>235</v>
      </c>
      <c r="D26" s="147" t="s">
        <v>164</v>
      </c>
      <c r="E26" s="147" t="s">
        <v>164</v>
      </c>
      <c r="F26" s="147" t="s">
        <v>164</v>
      </c>
      <c r="G26" s="137">
        <f>SUM(G27:G29)</f>
        <v>122</v>
      </c>
      <c r="H26" s="138">
        <f>SUM(H27:H29)</f>
        <v>113</v>
      </c>
      <c r="J26" s="43"/>
      <c r="K26" s="43"/>
      <c r="L26" s="43"/>
      <c r="M26" s="43"/>
      <c r="N26" s="43">
        <f>IF(OR(G26&lt;G27,G26&lt;G29),"Er","")</f>
      </c>
      <c r="O26" s="43">
        <f>IF(OR(H26&lt;H27,H26&lt;H29),"Er","")</f>
      </c>
    </row>
    <row r="27" spans="2:15" ht="15.75">
      <c r="B27" s="212" t="s">
        <v>310</v>
      </c>
      <c r="C27" s="143">
        <f t="shared" si="1"/>
        <v>76</v>
      </c>
      <c r="D27" s="149" t="s">
        <v>164</v>
      </c>
      <c r="E27" s="149" t="s">
        <v>164</v>
      </c>
      <c r="F27" s="149" t="s">
        <v>164</v>
      </c>
      <c r="G27" s="56">
        <v>43</v>
      </c>
      <c r="H27" s="59">
        <v>33</v>
      </c>
      <c r="J27" s="43"/>
      <c r="K27" s="43"/>
      <c r="L27" s="43"/>
      <c r="M27" s="43"/>
      <c r="N27" s="43">
        <f>IF(OR(G27&gt;G26),"Er","")</f>
      </c>
      <c r="O27" s="43">
        <f>IF(OR(H27&gt;H26),"Er","")</f>
      </c>
    </row>
    <row r="28" spans="2:15" ht="15.75">
      <c r="B28" s="213" t="s">
        <v>311</v>
      </c>
      <c r="C28" s="143">
        <f t="shared" si="1"/>
        <v>159</v>
      </c>
      <c r="D28" s="149" t="s">
        <v>164</v>
      </c>
      <c r="E28" s="149" t="s">
        <v>164</v>
      </c>
      <c r="F28" s="149" t="s">
        <v>164</v>
      </c>
      <c r="G28" s="56">
        <v>79</v>
      </c>
      <c r="H28" s="59">
        <v>80</v>
      </c>
      <c r="J28" s="43"/>
      <c r="K28" s="43"/>
      <c r="L28" s="43"/>
      <c r="M28" s="43"/>
      <c r="N28" s="43"/>
      <c r="O28" s="43"/>
    </row>
    <row r="29" spans="2:15" ht="15.75">
      <c r="B29" s="214" t="s">
        <v>117</v>
      </c>
      <c r="C29" s="144">
        <f t="shared" si="1"/>
        <v>0</v>
      </c>
      <c r="D29" s="151" t="s">
        <v>164</v>
      </c>
      <c r="E29" s="151" t="s">
        <v>164</v>
      </c>
      <c r="F29" s="151" t="s">
        <v>164</v>
      </c>
      <c r="G29" s="58"/>
      <c r="H29" s="57"/>
      <c r="J29" s="43"/>
      <c r="K29" s="43"/>
      <c r="L29" s="43"/>
      <c r="M29" s="43"/>
      <c r="N29" s="43">
        <f>IF(OR(G29&gt;G26),"Er","")</f>
      </c>
      <c r="O29" s="43">
        <f>IF(OR(H29&gt;H26),"Er","")</f>
      </c>
    </row>
    <row r="30" spans="2:15" ht="15.75">
      <c r="B30" s="211" t="s">
        <v>123</v>
      </c>
      <c r="C30" s="136">
        <f aca="true" t="shared" si="2" ref="C30:C57">SUM(D30:H30)</f>
        <v>618</v>
      </c>
      <c r="D30" s="137">
        <f>SUM(D31:D33)</f>
        <v>139</v>
      </c>
      <c r="E30" s="137">
        <f>SUM(E31:E33)</f>
        <v>110</v>
      </c>
      <c r="F30" s="137">
        <f>SUM(F31:F33)</f>
        <v>134</v>
      </c>
      <c r="G30" s="137">
        <f>SUM(G31:G33)</f>
        <v>122</v>
      </c>
      <c r="H30" s="138">
        <f>SUM(H31:H33)</f>
        <v>113</v>
      </c>
      <c r="J30" s="43"/>
      <c r="K30" s="43">
        <f>IF(OR(D30&lt;D31,D30&lt;D33),"Er","")</f>
      </c>
      <c r="L30" s="43">
        <f>IF(OR(E30&lt;E31,E30&lt;E33),"Er","")</f>
      </c>
      <c r="M30" s="43">
        <f>IF(OR(F30&lt;F31,F30&lt;F33),"Er","")</f>
      </c>
      <c r="N30" s="43">
        <f>IF(OR(G30&lt;G31,G30&lt;G33),"Er","")</f>
      </c>
      <c r="O30" s="43">
        <f>IF(OR(H30&lt;H31,H30&lt;H33),"Er","")</f>
      </c>
    </row>
    <row r="31" spans="2:15" ht="15.75">
      <c r="B31" s="212" t="s">
        <v>310</v>
      </c>
      <c r="C31" s="139">
        <f t="shared" si="2"/>
        <v>241</v>
      </c>
      <c r="D31" s="56">
        <v>59</v>
      </c>
      <c r="E31" s="56">
        <v>34</v>
      </c>
      <c r="F31" s="56">
        <v>60</v>
      </c>
      <c r="G31" s="56">
        <v>37</v>
      </c>
      <c r="H31" s="59">
        <v>51</v>
      </c>
      <c r="J31" s="43"/>
      <c r="K31" s="43">
        <f>IF(OR(D31&gt;D30),"Er","")</f>
      </c>
      <c r="L31" s="43">
        <f>IF(OR(E31&gt;E30),"Er","")</f>
      </c>
      <c r="M31" s="43">
        <f>IF(OR(F31&gt;F30),"Er","")</f>
      </c>
      <c r="N31" s="43">
        <f>IF(OR(G31&gt;G30),"Er","")</f>
      </c>
      <c r="O31" s="43">
        <f>IF(OR(H31&gt;H30),"Er","")</f>
      </c>
    </row>
    <row r="32" spans="2:15" ht="15.75">
      <c r="B32" s="213" t="s">
        <v>311</v>
      </c>
      <c r="C32" s="139">
        <f t="shared" si="2"/>
        <v>377</v>
      </c>
      <c r="D32" s="56">
        <v>80</v>
      </c>
      <c r="E32" s="56">
        <v>76</v>
      </c>
      <c r="F32" s="56">
        <v>74</v>
      </c>
      <c r="G32" s="56">
        <v>85</v>
      </c>
      <c r="H32" s="59">
        <v>62</v>
      </c>
      <c r="J32" s="43"/>
      <c r="K32" s="43"/>
      <c r="L32" s="43"/>
      <c r="M32" s="43"/>
      <c r="N32" s="43"/>
      <c r="O32" s="43"/>
    </row>
    <row r="33" spans="2:15" ht="15.75">
      <c r="B33" s="214" t="s">
        <v>117</v>
      </c>
      <c r="C33" s="140">
        <f t="shared" si="2"/>
        <v>0</v>
      </c>
      <c r="D33" s="58"/>
      <c r="E33" s="58"/>
      <c r="F33" s="58"/>
      <c r="G33" s="58"/>
      <c r="H33" s="57"/>
      <c r="J33" s="43"/>
      <c r="K33" s="43">
        <f>IF(OR(D33&gt;D30),"Er","")</f>
      </c>
      <c r="L33" s="43">
        <f>IF(OR(E33&gt;E30),"Er","")</f>
      </c>
      <c r="M33" s="43">
        <f>IF(OR(F33&gt;F30),"Er","")</f>
      </c>
      <c r="N33" s="43">
        <f>IF(OR(G33&gt;G30),"Er","")</f>
      </c>
      <c r="O33" s="43">
        <f>IF(OR(H33&gt;H30),"Er","")</f>
      </c>
    </row>
    <row r="34" spans="2:15" ht="15.75">
      <c r="B34" s="211" t="s">
        <v>125</v>
      </c>
      <c r="C34" s="136">
        <f t="shared" si="2"/>
        <v>618</v>
      </c>
      <c r="D34" s="137">
        <f>SUM(D35:D37)</f>
        <v>139</v>
      </c>
      <c r="E34" s="137">
        <f>SUM(E35:E37)</f>
        <v>110</v>
      </c>
      <c r="F34" s="137">
        <f>SUM(F35:F37)</f>
        <v>134</v>
      </c>
      <c r="G34" s="137">
        <f>SUM(G35:G37)</f>
        <v>122</v>
      </c>
      <c r="H34" s="138">
        <f>SUM(H35:H37)</f>
        <v>113</v>
      </c>
      <c r="J34" s="43"/>
      <c r="K34" s="43">
        <f>IF(OR(D34&lt;D35,D34&lt;D37),"Er","")</f>
      </c>
      <c r="L34" s="43">
        <f>IF(OR(E34&lt;E35,E34&lt;E37),"Er","")</f>
      </c>
      <c r="M34" s="43">
        <f>IF(OR(F34&lt;F35,F34&lt;F37),"Er","")</f>
      </c>
      <c r="N34" s="43">
        <f>IF(OR(G34&lt;G35,G34&lt;G37),"Er","")</f>
      </c>
      <c r="O34" s="43">
        <f>IF(OR(H34&lt;H35,H34&lt;H37),"Er","")</f>
      </c>
    </row>
    <row r="35" spans="2:15" ht="15.75">
      <c r="B35" s="212" t="s">
        <v>310</v>
      </c>
      <c r="C35" s="139">
        <f t="shared" si="2"/>
        <v>261</v>
      </c>
      <c r="D35" s="56">
        <v>57</v>
      </c>
      <c r="E35" s="56">
        <v>40</v>
      </c>
      <c r="F35" s="56">
        <v>66</v>
      </c>
      <c r="G35" s="56">
        <v>47</v>
      </c>
      <c r="H35" s="59">
        <v>51</v>
      </c>
      <c r="J35" s="43"/>
      <c r="K35" s="43">
        <f>IF(OR(D35&gt;D34),"Er","")</f>
      </c>
      <c r="L35" s="43">
        <f>IF(OR(E35&gt;E34),"Er","")</f>
      </c>
      <c r="M35" s="43">
        <f>IF(OR(F35&gt;F34),"Er","")</f>
      </c>
      <c r="N35" s="43">
        <f>IF(OR(G35&gt;G34),"Er","")</f>
      </c>
      <c r="O35" s="43">
        <f>IF(OR(H35&gt;H34),"Er","")</f>
      </c>
    </row>
    <row r="36" spans="2:15" ht="15.75">
      <c r="B36" s="213" t="s">
        <v>311</v>
      </c>
      <c r="C36" s="139">
        <f t="shared" si="2"/>
        <v>357</v>
      </c>
      <c r="D36" s="56">
        <v>82</v>
      </c>
      <c r="E36" s="56">
        <v>70</v>
      </c>
      <c r="F36" s="56">
        <v>68</v>
      </c>
      <c r="G36" s="56">
        <v>75</v>
      </c>
      <c r="H36" s="209">
        <v>62</v>
      </c>
      <c r="J36" s="43"/>
      <c r="K36" s="43"/>
      <c r="L36" s="43"/>
      <c r="M36" s="43"/>
      <c r="N36" s="43"/>
      <c r="O36" s="43"/>
    </row>
    <row r="37" spans="2:15" ht="15.75">
      <c r="B37" s="214" t="s">
        <v>117</v>
      </c>
      <c r="C37" s="140">
        <f t="shared" si="2"/>
        <v>0</v>
      </c>
      <c r="D37" s="58"/>
      <c r="E37" s="58"/>
      <c r="F37" s="58"/>
      <c r="G37" s="58"/>
      <c r="H37" s="60"/>
      <c r="J37" s="43"/>
      <c r="K37" s="43">
        <f>IF(OR(D37&gt;D34),"Er","")</f>
      </c>
      <c r="L37" s="43">
        <f>IF(OR(E37&gt;E34),"Er","")</f>
      </c>
      <c r="M37" s="43">
        <f>IF(OR(F37&gt;F34),"Er","")</f>
      </c>
      <c r="N37" s="43">
        <f>IF(OR(G37&gt;G34),"Er","")</f>
      </c>
      <c r="O37" s="43">
        <f>IF(OR(H37&gt;H34),"Er","")</f>
      </c>
    </row>
    <row r="38" spans="2:15" ht="15.75">
      <c r="B38" s="211" t="s">
        <v>281</v>
      </c>
      <c r="C38" s="136">
        <f t="shared" si="2"/>
        <v>618</v>
      </c>
      <c r="D38" s="137">
        <f>SUM(D39:D41)</f>
        <v>139</v>
      </c>
      <c r="E38" s="137">
        <f>SUM(E39:E41)</f>
        <v>110</v>
      </c>
      <c r="F38" s="137">
        <f>SUM(F39:F41)</f>
        <v>134</v>
      </c>
      <c r="G38" s="137">
        <f>SUM(G39:G41)</f>
        <v>122</v>
      </c>
      <c r="H38" s="138">
        <f>SUM(H39:H41)</f>
        <v>113</v>
      </c>
      <c r="J38" s="43"/>
      <c r="K38" s="43">
        <f>IF(OR(D38&lt;D39,D38&lt;D41),"Er","")</f>
      </c>
      <c r="L38" s="43">
        <f>IF(OR(E38&lt;E39,E38&lt;E41),"Er","")</f>
      </c>
      <c r="M38" s="43">
        <f>IF(OR(F38&lt;F39,F38&lt;F41),"Er","")</f>
      </c>
      <c r="N38" s="43">
        <f>IF(OR(G38&lt;G39,G38&lt;G41),"Er","")</f>
      </c>
      <c r="O38" s="43">
        <f>IF(OR(H38&lt;H39,H38&lt;H41),"Er","")</f>
      </c>
    </row>
    <row r="39" spans="2:15" ht="15.75">
      <c r="B39" s="212" t="s">
        <v>310</v>
      </c>
      <c r="C39" s="139">
        <f t="shared" si="2"/>
        <v>249</v>
      </c>
      <c r="D39" s="56">
        <v>57</v>
      </c>
      <c r="E39" s="56">
        <v>37</v>
      </c>
      <c r="F39" s="56">
        <v>56</v>
      </c>
      <c r="G39" s="56">
        <v>47</v>
      </c>
      <c r="H39" s="59">
        <v>52</v>
      </c>
      <c r="J39" s="43"/>
      <c r="K39" s="43">
        <f>IF(OR(D39&gt;D38),"Er","")</f>
      </c>
      <c r="L39" s="43">
        <f>IF(OR(E39&gt;E38),"Er","")</f>
      </c>
      <c r="M39" s="43">
        <f>IF(OR(F39&gt;F38),"Er","")</f>
      </c>
      <c r="N39" s="43">
        <f>IF(OR(G39&gt;G38),"Er","")</f>
      </c>
      <c r="O39" s="43">
        <f>IF(OR(H39&gt;H38),"Er","")</f>
      </c>
    </row>
    <row r="40" spans="2:15" ht="15.75">
      <c r="B40" s="213" t="s">
        <v>311</v>
      </c>
      <c r="C40" s="139">
        <f t="shared" si="2"/>
        <v>369</v>
      </c>
      <c r="D40" s="56">
        <v>82</v>
      </c>
      <c r="E40" s="56">
        <v>73</v>
      </c>
      <c r="F40" s="56">
        <v>78</v>
      </c>
      <c r="G40" s="56">
        <v>75</v>
      </c>
      <c r="H40" s="59">
        <v>61</v>
      </c>
      <c r="J40" s="43"/>
      <c r="K40" s="43"/>
      <c r="L40" s="43"/>
      <c r="M40" s="43"/>
      <c r="N40" s="43"/>
      <c r="O40" s="43"/>
    </row>
    <row r="41" spans="2:15" ht="15.75">
      <c r="B41" s="214" t="s">
        <v>117</v>
      </c>
      <c r="C41" s="140">
        <f t="shared" si="2"/>
        <v>0</v>
      </c>
      <c r="D41" s="58"/>
      <c r="E41" s="58"/>
      <c r="F41" s="58"/>
      <c r="G41" s="58"/>
      <c r="H41" s="57"/>
      <c r="J41" s="43"/>
      <c r="K41" s="43">
        <f>IF(OR(D41&gt;D38),"Er","")</f>
      </c>
      <c r="L41" s="43">
        <f>IF(OR(E41&gt;E38),"Er","")</f>
      </c>
      <c r="M41" s="43">
        <f>IF(OR(F41&gt;F38),"Er","")</f>
      </c>
      <c r="N41" s="43">
        <f>IF(OR(G41&gt;G38),"Er","")</f>
      </c>
      <c r="O41" s="43">
        <f>IF(OR(H41&gt;H38),"Er","")</f>
      </c>
    </row>
    <row r="42" spans="2:15" ht="15.75">
      <c r="B42" s="211" t="s">
        <v>124</v>
      </c>
      <c r="C42" s="136">
        <f t="shared" si="2"/>
        <v>618</v>
      </c>
      <c r="D42" s="137">
        <f>SUM(D43:D45)</f>
        <v>139</v>
      </c>
      <c r="E42" s="137">
        <f>SUM(E43:E45)</f>
        <v>110</v>
      </c>
      <c r="F42" s="137">
        <f>SUM(F43:F45)</f>
        <v>134</v>
      </c>
      <c r="G42" s="137">
        <f>SUM(G43:G45)</f>
        <v>122</v>
      </c>
      <c r="H42" s="138">
        <f>SUM(H43:H45)</f>
        <v>113</v>
      </c>
      <c r="J42" s="43"/>
      <c r="K42" s="43">
        <f>IF(OR(D42&lt;D43,D42&lt;D45),"Er","")</f>
      </c>
      <c r="L42" s="43">
        <f>IF(OR(E42&lt;E43,E42&lt;E45),"Er","")</f>
      </c>
      <c r="M42" s="43">
        <f>IF(OR(F42&lt;F43,F42&lt;F45),"Er","")</f>
      </c>
      <c r="N42" s="43">
        <f>IF(OR(G42&lt;G43,G42&lt;G45),"Er","")</f>
      </c>
      <c r="O42" s="43">
        <f>IF(OR(H42&lt;H43,H42&lt;H45),"Er","")</f>
      </c>
    </row>
    <row r="43" spans="2:15" ht="15.75">
      <c r="B43" s="212" t="s">
        <v>310</v>
      </c>
      <c r="C43" s="139">
        <f t="shared" si="2"/>
        <v>276</v>
      </c>
      <c r="D43" s="56">
        <v>60</v>
      </c>
      <c r="E43" s="56">
        <v>43</v>
      </c>
      <c r="F43" s="56">
        <v>66</v>
      </c>
      <c r="G43" s="56">
        <v>50</v>
      </c>
      <c r="H43" s="59">
        <v>57</v>
      </c>
      <c r="J43" s="43"/>
      <c r="K43" s="43">
        <f>IF(OR(D43&gt;D42),"Er","")</f>
      </c>
      <c r="L43" s="43">
        <f>IF(OR(E43&gt;E42),"Er","")</f>
      </c>
      <c r="M43" s="43">
        <f>IF(OR(F43&gt;F42),"Er","")</f>
      </c>
      <c r="N43" s="43">
        <f>IF(OR(G43&gt;G42),"Er","")</f>
      </c>
      <c r="O43" s="43">
        <f>IF(OR(H43&gt;H42),"Er","")</f>
      </c>
    </row>
    <row r="44" spans="2:15" ht="15.75">
      <c r="B44" s="213" t="s">
        <v>311</v>
      </c>
      <c r="C44" s="139">
        <f t="shared" si="2"/>
        <v>342</v>
      </c>
      <c r="D44" s="210">
        <v>79</v>
      </c>
      <c r="E44" s="210">
        <v>67</v>
      </c>
      <c r="F44" s="210">
        <v>68</v>
      </c>
      <c r="G44" s="210">
        <v>72</v>
      </c>
      <c r="H44" s="209">
        <v>56</v>
      </c>
      <c r="J44" s="43"/>
      <c r="K44" s="43"/>
      <c r="L44" s="43"/>
      <c r="M44" s="43"/>
      <c r="N44" s="43"/>
      <c r="O44" s="43"/>
    </row>
    <row r="45" spans="2:15" ht="15.75">
      <c r="B45" s="214" t="s">
        <v>117</v>
      </c>
      <c r="C45" s="145">
        <f t="shared" si="2"/>
        <v>0</v>
      </c>
      <c r="D45" s="61"/>
      <c r="E45" s="61"/>
      <c r="F45" s="61"/>
      <c r="G45" s="61"/>
      <c r="H45" s="60"/>
      <c r="J45" s="43"/>
      <c r="K45" s="43">
        <f>IF(OR(D45&gt;D42),"Er","")</f>
      </c>
      <c r="L45" s="43">
        <f>IF(OR(E45&gt;E42),"Er","")</f>
      </c>
      <c r="M45" s="43">
        <f>IF(OR(F45&gt;F42),"Er","")</f>
      </c>
      <c r="N45" s="43">
        <f>IF(OR(G45&gt;G42),"Er","")</f>
      </c>
      <c r="O45" s="43">
        <f>IF(OR(H45&gt;H42),"Er","")</f>
      </c>
    </row>
    <row r="46" spans="2:15" ht="15.75">
      <c r="B46" s="211" t="s">
        <v>119</v>
      </c>
      <c r="C46" s="136">
        <f t="shared" si="2"/>
        <v>609</v>
      </c>
      <c r="D46" s="137">
        <f>SUM(D47:D49)</f>
        <v>130</v>
      </c>
      <c r="E46" s="137">
        <f>SUM(E47:E49)</f>
        <v>110</v>
      </c>
      <c r="F46" s="137">
        <f>SUM(F47:F49)</f>
        <v>134</v>
      </c>
      <c r="G46" s="137">
        <f>SUM(G47:G49)</f>
        <v>122</v>
      </c>
      <c r="H46" s="138">
        <f>SUM(H47:H49)</f>
        <v>113</v>
      </c>
      <c r="J46" s="43"/>
      <c r="K46" s="43">
        <f>IF(OR(D46&lt;D47,D46&lt;D49),"Er","")</f>
      </c>
      <c r="L46" s="43">
        <f>IF(OR(E46&lt;E47,E46&lt;E49),"Er","")</f>
      </c>
      <c r="M46" s="43">
        <f>IF(OR(F46&lt;F47,F46&lt;F49),"Er","")</f>
      </c>
      <c r="N46" s="43">
        <f>IF(OR(G46&lt;G47,G46&lt;G49),"Er","")</f>
      </c>
      <c r="O46" s="43">
        <f>IF(OR(H46&lt;H47,H46&lt;H49),"Er","")</f>
      </c>
    </row>
    <row r="47" spans="2:15" ht="15.75">
      <c r="B47" s="212" t="s">
        <v>310</v>
      </c>
      <c r="C47" s="139">
        <f t="shared" si="2"/>
        <v>196</v>
      </c>
      <c r="D47" s="56">
        <v>59</v>
      </c>
      <c r="E47" s="56">
        <v>28</v>
      </c>
      <c r="F47" s="56">
        <v>41</v>
      </c>
      <c r="G47" s="56">
        <v>37</v>
      </c>
      <c r="H47" s="59">
        <v>31</v>
      </c>
      <c r="J47" s="43"/>
      <c r="K47" s="43">
        <f>IF(OR(D47&gt;D46),"Er","")</f>
      </c>
      <c r="L47" s="43">
        <f>IF(OR(E47&gt;E46),"Er","")</f>
      </c>
      <c r="M47" s="43">
        <f>IF(OR(F47&gt;F46),"Er","")</f>
      </c>
      <c r="N47" s="43">
        <f>IF(OR(G47&gt;G46),"Er","")</f>
      </c>
      <c r="O47" s="43">
        <f>IF(OR(H47&gt;H46),"Er","")</f>
      </c>
    </row>
    <row r="48" spans="2:15" ht="15.75">
      <c r="B48" s="213" t="s">
        <v>311</v>
      </c>
      <c r="C48" s="139">
        <f t="shared" si="2"/>
        <v>403</v>
      </c>
      <c r="D48" s="56">
        <v>71</v>
      </c>
      <c r="E48" s="56">
        <v>82</v>
      </c>
      <c r="F48" s="56">
        <v>90</v>
      </c>
      <c r="G48" s="56">
        <v>85</v>
      </c>
      <c r="H48" s="59">
        <v>75</v>
      </c>
      <c r="J48" s="43"/>
      <c r="K48" s="43"/>
      <c r="L48" s="43"/>
      <c r="M48" s="43"/>
      <c r="N48" s="43"/>
      <c r="O48" s="43"/>
    </row>
    <row r="49" spans="2:15" ht="15.75">
      <c r="B49" s="214" t="s">
        <v>117</v>
      </c>
      <c r="C49" s="140">
        <f t="shared" si="2"/>
        <v>10</v>
      </c>
      <c r="D49" s="58"/>
      <c r="E49" s="58"/>
      <c r="F49" s="58">
        <v>3</v>
      </c>
      <c r="G49" s="58"/>
      <c r="H49" s="57">
        <v>7</v>
      </c>
      <c r="J49" s="43"/>
      <c r="K49" s="43">
        <f>IF(OR(D49&gt;D46),"Er","")</f>
      </c>
      <c r="L49" s="43">
        <f>IF(OR(E49&gt;E46),"Er","")</f>
      </c>
      <c r="M49" s="43">
        <f>IF(OR(F49&gt;F46),"Er","")</f>
      </c>
      <c r="N49" s="43">
        <f>IF(OR(G49&gt;G46),"Er","")</f>
      </c>
      <c r="O49" s="43">
        <f>IF(OR(H49&gt;H46),"Er","")</f>
      </c>
    </row>
    <row r="50" spans="2:15" ht="15.75">
      <c r="B50" s="211" t="s">
        <v>120</v>
      </c>
      <c r="C50" s="136">
        <f t="shared" si="2"/>
        <v>0</v>
      </c>
      <c r="D50" s="137">
        <f>SUM(D51:D53)</f>
        <v>0</v>
      </c>
      <c r="E50" s="137">
        <f>SUM(E51:E53)</f>
        <v>0</v>
      </c>
      <c r="F50" s="137">
        <f>SUM(F51:F53)</f>
        <v>0</v>
      </c>
      <c r="G50" s="137">
        <f>SUM(G51:G53)</f>
        <v>0</v>
      </c>
      <c r="H50" s="138">
        <f>SUM(H51:H53)</f>
        <v>0</v>
      </c>
      <c r="J50" s="43"/>
      <c r="K50" s="43">
        <f>IF(OR(D50&lt;D51,D50&lt;D53),"Er","")</f>
      </c>
      <c r="L50" s="43">
        <f>IF(OR(E50&lt;E51,E50&lt;E53),"Er","")</f>
      </c>
      <c r="M50" s="43">
        <f>IF(OR(F50&lt;F51,F50&lt;F53),"Er","")</f>
      </c>
      <c r="N50" s="43">
        <f>IF(OR(G50&lt;G51,G50&lt;G53),"Er","")</f>
      </c>
      <c r="O50" s="43">
        <f>IF(OR(H50&lt;H51,H50&lt;H53),"Er","")</f>
      </c>
    </row>
    <row r="51" spans="2:15" ht="15.75">
      <c r="B51" s="212" t="s">
        <v>310</v>
      </c>
      <c r="C51" s="139">
        <f t="shared" si="2"/>
        <v>0</v>
      </c>
      <c r="D51" s="56"/>
      <c r="E51" s="56"/>
      <c r="F51" s="56"/>
      <c r="G51" s="56"/>
      <c r="H51" s="59"/>
      <c r="J51" s="43"/>
      <c r="K51" s="43">
        <f>IF(OR(D51&gt;D50),"Er","")</f>
      </c>
      <c r="L51" s="43">
        <f>IF(OR(E51&gt;E50),"Er","")</f>
      </c>
      <c r="M51" s="43">
        <f>IF(OR(F51&gt;F50),"Er","")</f>
      </c>
      <c r="N51" s="43">
        <f>IF(OR(G51&gt;G50),"Er","")</f>
      </c>
      <c r="O51" s="43">
        <f>IF(OR(H51&gt;H50),"Er","")</f>
      </c>
    </row>
    <row r="52" spans="2:15" ht="15.75">
      <c r="B52" s="213" t="s">
        <v>311</v>
      </c>
      <c r="C52" s="139">
        <f t="shared" si="2"/>
        <v>0</v>
      </c>
      <c r="D52" s="56"/>
      <c r="E52" s="56"/>
      <c r="F52" s="56"/>
      <c r="G52" s="56"/>
      <c r="H52" s="59"/>
      <c r="J52" s="43"/>
      <c r="K52" s="43"/>
      <c r="L52" s="43"/>
      <c r="M52" s="43"/>
      <c r="N52" s="43"/>
      <c r="O52" s="43"/>
    </row>
    <row r="53" spans="2:15" ht="15.75">
      <c r="B53" s="214" t="s">
        <v>117</v>
      </c>
      <c r="C53" s="140">
        <f t="shared" si="2"/>
        <v>0</v>
      </c>
      <c r="D53" s="58"/>
      <c r="E53" s="58"/>
      <c r="F53" s="58"/>
      <c r="G53" s="58"/>
      <c r="H53" s="57"/>
      <c r="J53" s="43"/>
      <c r="K53" s="43">
        <f>IF(OR(D53&gt;D50),"Er","")</f>
      </c>
      <c r="L53" s="43">
        <f>IF(OR(E53&gt;E50),"Er","")</f>
      </c>
      <c r="M53" s="43">
        <f>IF(OR(F53&gt;F50),"Er","")</f>
      </c>
      <c r="N53" s="43">
        <f>IF(OR(G53&gt;G50),"Er","")</f>
      </c>
      <c r="O53" s="43">
        <f>IF(OR(H53&gt;H50),"Er","")</f>
      </c>
    </row>
    <row r="54" spans="2:15" ht="15.75">
      <c r="B54" s="211" t="s">
        <v>121</v>
      </c>
      <c r="C54" s="136">
        <f>SUM(D54:H54)</f>
        <v>340</v>
      </c>
      <c r="D54" s="137">
        <f>SUM(D55:D57)</f>
        <v>0</v>
      </c>
      <c r="E54" s="137">
        <f>SUM(E55:E57)</f>
        <v>0</v>
      </c>
      <c r="F54" s="137">
        <f>SUM(F55:F57)</f>
        <v>125</v>
      </c>
      <c r="G54" s="137">
        <f>SUM(G55:G57)</f>
        <v>111</v>
      </c>
      <c r="H54" s="138">
        <f>SUM(H55:H57)</f>
        <v>104</v>
      </c>
      <c r="J54" s="43"/>
      <c r="K54" s="43">
        <f>IF(OR(D54&lt;D55,D54&lt;D57),"Er","")</f>
      </c>
      <c r="L54" s="43">
        <f>IF(OR(E54&lt;E55,E54&lt;E57),"Er","")</f>
      </c>
      <c r="M54" s="43">
        <f>IF(OR(F54&lt;F55,F54&lt;F57),"Er","")</f>
      </c>
      <c r="N54" s="43">
        <f>IF(OR(G54&lt;G55,G54&lt;G57),"Er","")</f>
      </c>
      <c r="O54" s="43">
        <f>IF(OR(H54&lt;H55,H54&lt;H57),"Er","")</f>
      </c>
    </row>
    <row r="55" spans="2:15" ht="15.75">
      <c r="B55" s="212" t="s">
        <v>310</v>
      </c>
      <c r="C55" s="139">
        <f t="shared" si="2"/>
        <v>189</v>
      </c>
      <c r="D55" s="56"/>
      <c r="E55" s="56"/>
      <c r="F55" s="56">
        <v>75</v>
      </c>
      <c r="G55" s="56">
        <v>61</v>
      </c>
      <c r="H55" s="59">
        <v>53</v>
      </c>
      <c r="J55" s="43"/>
      <c r="K55" s="43">
        <f>IF(OR(D55&gt;D54),"Er","")</f>
      </c>
      <c r="L55" s="43">
        <f>IF(OR(E55&gt;E54),"Er","")</f>
      </c>
      <c r="M55" s="43">
        <f>IF(OR(F55&gt;F54),"Er","")</f>
      </c>
      <c r="N55" s="43">
        <f>IF(OR(G55&gt;G54),"Er","")</f>
      </c>
      <c r="O55" s="43">
        <f>IF(OR(H55&gt;H54),"Er","")</f>
      </c>
    </row>
    <row r="56" spans="2:15" ht="15.75">
      <c r="B56" s="213" t="s">
        <v>311</v>
      </c>
      <c r="C56" s="139">
        <f t="shared" si="2"/>
        <v>151</v>
      </c>
      <c r="D56" s="56"/>
      <c r="E56" s="56"/>
      <c r="F56" s="56">
        <v>50</v>
      </c>
      <c r="G56" s="56">
        <v>50</v>
      </c>
      <c r="H56" s="59">
        <v>51</v>
      </c>
      <c r="J56" s="43"/>
      <c r="K56" s="43"/>
      <c r="L56" s="43"/>
      <c r="M56" s="43"/>
      <c r="N56" s="43"/>
      <c r="O56" s="43"/>
    </row>
    <row r="57" spans="2:15" ht="15.75">
      <c r="B57" s="214" t="s">
        <v>117</v>
      </c>
      <c r="C57" s="140">
        <f t="shared" si="2"/>
        <v>0</v>
      </c>
      <c r="D57" s="58"/>
      <c r="E57" s="58"/>
      <c r="F57" s="58"/>
      <c r="G57" s="58"/>
      <c r="H57" s="57"/>
      <c r="J57" s="43"/>
      <c r="K57" s="43"/>
      <c r="L57" s="43"/>
      <c r="M57" s="43"/>
      <c r="N57" s="43"/>
      <c r="O57" s="43"/>
    </row>
    <row r="58" spans="2:15" ht="15.75">
      <c r="B58" s="194" t="s">
        <v>298</v>
      </c>
      <c r="C58" s="195"/>
      <c r="D58" s="195"/>
      <c r="E58" s="195"/>
      <c r="F58" s="195"/>
      <c r="G58" s="195"/>
      <c r="H58" s="196"/>
      <c r="J58" s="43"/>
      <c r="K58" s="43"/>
      <c r="L58" s="43"/>
      <c r="M58" s="43"/>
      <c r="N58" s="43"/>
      <c r="O58" s="43"/>
    </row>
    <row r="59" spans="2:15" ht="15.75">
      <c r="B59" s="211" t="s">
        <v>299</v>
      </c>
      <c r="C59" s="136">
        <f aca="true" t="shared" si="3" ref="C59:C73">SUM(D59:H59)</f>
        <v>618</v>
      </c>
      <c r="D59" s="136">
        <f>SUM(D60:D62)</f>
        <v>139</v>
      </c>
      <c r="E59" s="136">
        <f>SUM(E60:E62)</f>
        <v>110</v>
      </c>
      <c r="F59" s="136">
        <f>SUM(F60:F62)</f>
        <v>134</v>
      </c>
      <c r="G59" s="136">
        <f>SUM(G60:G62)</f>
        <v>122</v>
      </c>
      <c r="H59" s="138">
        <f>SUM(H60:H62)</f>
        <v>113</v>
      </c>
      <c r="J59" s="43"/>
      <c r="K59" s="43"/>
      <c r="L59" s="43"/>
      <c r="M59" s="43"/>
      <c r="N59" s="43"/>
      <c r="O59" s="43"/>
    </row>
    <row r="60" spans="2:15" ht="15.75">
      <c r="B60" s="212" t="s">
        <v>300</v>
      </c>
      <c r="C60" s="140">
        <f t="shared" si="3"/>
        <v>195</v>
      </c>
      <c r="D60" s="56">
        <v>57</v>
      </c>
      <c r="E60" s="56">
        <v>32</v>
      </c>
      <c r="F60" s="56">
        <v>46</v>
      </c>
      <c r="G60" s="56">
        <v>37</v>
      </c>
      <c r="H60" s="59">
        <v>23</v>
      </c>
      <c r="J60" s="43"/>
      <c r="K60" s="43"/>
      <c r="L60" s="43"/>
      <c r="M60" s="43"/>
      <c r="N60" s="43"/>
      <c r="O60" s="43"/>
    </row>
    <row r="61" spans="2:15" ht="15.75">
      <c r="B61" s="213" t="s">
        <v>301</v>
      </c>
      <c r="C61" s="140">
        <f t="shared" si="3"/>
        <v>398</v>
      </c>
      <c r="D61" s="56">
        <v>80</v>
      </c>
      <c r="E61" s="56">
        <v>74</v>
      </c>
      <c r="F61" s="56">
        <v>86</v>
      </c>
      <c r="G61" s="56">
        <v>76</v>
      </c>
      <c r="H61" s="59">
        <v>82</v>
      </c>
      <c r="J61" s="43"/>
      <c r="K61" s="43"/>
      <c r="L61" s="43"/>
      <c r="M61" s="43"/>
      <c r="N61" s="43"/>
      <c r="O61" s="43"/>
    </row>
    <row r="62" spans="2:15" ht="15.75">
      <c r="B62" s="214" t="s">
        <v>302</v>
      </c>
      <c r="C62" s="140">
        <f t="shared" si="3"/>
        <v>25</v>
      </c>
      <c r="D62" s="56">
        <v>2</v>
      </c>
      <c r="E62" s="56">
        <v>4</v>
      </c>
      <c r="F62" s="56">
        <v>2</v>
      </c>
      <c r="G62" s="56">
        <v>9</v>
      </c>
      <c r="H62" s="59">
        <v>8</v>
      </c>
      <c r="J62" s="43"/>
      <c r="K62" s="43"/>
      <c r="L62" s="43"/>
      <c r="M62" s="43"/>
      <c r="N62" s="43"/>
      <c r="O62" s="43"/>
    </row>
    <row r="63" spans="2:15" ht="15.75">
      <c r="B63" s="211" t="s">
        <v>303</v>
      </c>
      <c r="C63" s="136">
        <f t="shared" si="3"/>
        <v>618</v>
      </c>
      <c r="D63" s="137">
        <f>SUM(D64:D66)</f>
        <v>139</v>
      </c>
      <c r="E63" s="137">
        <f>SUM(E64:E66)</f>
        <v>110</v>
      </c>
      <c r="F63" s="137">
        <f>SUM(F64:F66)</f>
        <v>134</v>
      </c>
      <c r="G63" s="137">
        <f>SUM(G64:G66)</f>
        <v>122</v>
      </c>
      <c r="H63" s="138">
        <f>SUM(H64:H66)</f>
        <v>113</v>
      </c>
      <c r="J63" s="43"/>
      <c r="K63" s="43"/>
      <c r="L63" s="43"/>
      <c r="M63" s="43"/>
      <c r="N63" s="43"/>
      <c r="O63" s="43"/>
    </row>
    <row r="64" spans="2:15" ht="15.75">
      <c r="B64" s="212" t="s">
        <v>300</v>
      </c>
      <c r="C64" s="140">
        <f t="shared" si="3"/>
        <v>195</v>
      </c>
      <c r="D64" s="56">
        <v>57</v>
      </c>
      <c r="E64" s="56">
        <v>32</v>
      </c>
      <c r="F64" s="56">
        <v>46</v>
      </c>
      <c r="G64" s="56">
        <v>37</v>
      </c>
      <c r="H64" s="59">
        <v>23</v>
      </c>
      <c r="J64" s="43"/>
      <c r="K64" s="43"/>
      <c r="L64" s="43"/>
      <c r="M64" s="43"/>
      <c r="N64" s="43"/>
      <c r="O64" s="43"/>
    </row>
    <row r="65" spans="2:15" ht="15.75">
      <c r="B65" s="213" t="s">
        <v>301</v>
      </c>
      <c r="C65" s="140">
        <f t="shared" si="3"/>
        <v>398</v>
      </c>
      <c r="D65" s="56">
        <v>80</v>
      </c>
      <c r="E65" s="56">
        <v>74</v>
      </c>
      <c r="F65" s="56">
        <v>86</v>
      </c>
      <c r="G65" s="56">
        <v>76</v>
      </c>
      <c r="H65" s="59">
        <v>82</v>
      </c>
      <c r="J65" s="43"/>
      <c r="K65" s="43"/>
      <c r="L65" s="43"/>
      <c r="M65" s="43"/>
      <c r="N65" s="43"/>
      <c r="O65" s="43"/>
    </row>
    <row r="66" spans="2:15" ht="15.75">
      <c r="B66" s="214" t="s">
        <v>302</v>
      </c>
      <c r="C66" s="140">
        <f t="shared" si="3"/>
        <v>25</v>
      </c>
      <c r="D66" s="56">
        <v>2</v>
      </c>
      <c r="E66" s="56">
        <v>4</v>
      </c>
      <c r="F66" s="56">
        <v>2</v>
      </c>
      <c r="G66" s="56">
        <v>9</v>
      </c>
      <c r="H66" s="59">
        <v>8</v>
      </c>
      <c r="J66" s="43"/>
      <c r="K66" s="43"/>
      <c r="L66" s="43"/>
      <c r="M66" s="43"/>
      <c r="N66" s="43"/>
      <c r="O66" s="43"/>
    </row>
    <row r="67" spans="2:15" ht="15.75">
      <c r="B67" s="211" t="s">
        <v>304</v>
      </c>
      <c r="C67" s="136">
        <f t="shared" si="3"/>
        <v>618</v>
      </c>
      <c r="D67" s="137">
        <f>SUM(D68:D70)</f>
        <v>139</v>
      </c>
      <c r="E67" s="137">
        <f>SUM(E68:E70)</f>
        <v>110</v>
      </c>
      <c r="F67" s="137">
        <f>SUM(F68:F70)</f>
        <v>134</v>
      </c>
      <c r="G67" s="137">
        <f>SUM(G68:G70)</f>
        <v>122</v>
      </c>
      <c r="H67" s="138">
        <f>SUM(H68:H70)</f>
        <v>113</v>
      </c>
      <c r="J67" s="43"/>
      <c r="K67" s="43"/>
      <c r="L67" s="43"/>
      <c r="M67" s="43"/>
      <c r="N67" s="43"/>
      <c r="O67" s="43"/>
    </row>
    <row r="68" spans="2:15" ht="15.75">
      <c r="B68" s="212" t="s">
        <v>300</v>
      </c>
      <c r="C68" s="140">
        <f t="shared" si="3"/>
        <v>195</v>
      </c>
      <c r="D68" s="56">
        <v>57</v>
      </c>
      <c r="E68" s="56">
        <v>32</v>
      </c>
      <c r="F68" s="56">
        <v>46</v>
      </c>
      <c r="G68" s="56">
        <v>37</v>
      </c>
      <c r="H68" s="59">
        <v>23</v>
      </c>
      <c r="J68" s="43"/>
      <c r="K68" s="43"/>
      <c r="L68" s="43"/>
      <c r="M68" s="43"/>
      <c r="N68" s="43"/>
      <c r="O68" s="43"/>
    </row>
    <row r="69" spans="2:15" ht="15.75">
      <c r="B69" s="213" t="s">
        <v>301</v>
      </c>
      <c r="C69" s="140">
        <f t="shared" si="3"/>
        <v>394</v>
      </c>
      <c r="D69" s="56">
        <v>80</v>
      </c>
      <c r="E69" s="56">
        <v>74</v>
      </c>
      <c r="F69" s="56">
        <v>82</v>
      </c>
      <c r="G69" s="56">
        <v>76</v>
      </c>
      <c r="H69" s="59">
        <v>82</v>
      </c>
      <c r="J69" s="43"/>
      <c r="K69" s="43"/>
      <c r="L69" s="43"/>
      <c r="M69" s="43"/>
      <c r="N69" s="43"/>
      <c r="O69" s="43"/>
    </row>
    <row r="70" spans="2:15" ht="15.75">
      <c r="B70" s="214" t="s">
        <v>302</v>
      </c>
      <c r="C70" s="140">
        <f t="shared" si="3"/>
        <v>29</v>
      </c>
      <c r="D70" s="58">
        <v>2</v>
      </c>
      <c r="E70" s="58">
        <v>4</v>
      </c>
      <c r="F70" s="58">
        <v>6</v>
      </c>
      <c r="G70" s="58">
        <v>9</v>
      </c>
      <c r="H70" s="57">
        <v>8</v>
      </c>
      <c r="J70" s="43"/>
      <c r="K70" s="43"/>
      <c r="L70" s="43"/>
      <c r="M70" s="43"/>
      <c r="N70" s="43"/>
      <c r="O70" s="43"/>
    </row>
    <row r="71" spans="2:15" ht="15.75">
      <c r="B71" s="194" t="s">
        <v>305</v>
      </c>
      <c r="C71" s="195"/>
      <c r="D71" s="195"/>
      <c r="E71" s="195"/>
      <c r="F71" s="195"/>
      <c r="G71" s="195"/>
      <c r="H71" s="196"/>
      <c r="J71" s="43"/>
      <c r="K71" s="43"/>
      <c r="L71" s="43"/>
      <c r="M71" s="43"/>
      <c r="N71" s="43"/>
      <c r="O71" s="43"/>
    </row>
    <row r="72" spans="2:15" ht="15.75">
      <c r="B72" s="211" t="s">
        <v>306</v>
      </c>
      <c r="C72" s="136">
        <f t="shared" si="3"/>
        <v>618</v>
      </c>
      <c r="D72" s="137">
        <f>SUM(D73:D75)</f>
        <v>139</v>
      </c>
      <c r="E72" s="137">
        <f>SUM(E73:E75)</f>
        <v>110</v>
      </c>
      <c r="F72" s="137">
        <f>SUM(F73:F75)</f>
        <v>134</v>
      </c>
      <c r="G72" s="137">
        <f>SUM(G73:G75)</f>
        <v>122</v>
      </c>
      <c r="H72" s="138">
        <f>SUM(H73:H75)</f>
        <v>113</v>
      </c>
      <c r="J72" s="43"/>
      <c r="K72" s="43"/>
      <c r="L72" s="43"/>
      <c r="M72" s="43"/>
      <c r="N72" s="43"/>
      <c r="O72" s="43"/>
    </row>
    <row r="73" spans="2:15" ht="15.75">
      <c r="B73" s="212" t="s">
        <v>300</v>
      </c>
      <c r="C73" s="140">
        <f t="shared" si="3"/>
        <v>363</v>
      </c>
      <c r="D73" s="56">
        <v>103</v>
      </c>
      <c r="E73" s="56">
        <v>65</v>
      </c>
      <c r="F73" s="56">
        <v>83</v>
      </c>
      <c r="G73" s="56">
        <v>59</v>
      </c>
      <c r="H73" s="59">
        <v>53</v>
      </c>
      <c r="J73" s="43"/>
      <c r="K73" s="43"/>
      <c r="L73" s="43"/>
      <c r="M73" s="43"/>
      <c r="N73" s="43"/>
      <c r="O73" s="43"/>
    </row>
    <row r="74" spans="2:15" ht="15.75">
      <c r="B74" s="213" t="s">
        <v>301</v>
      </c>
      <c r="C74" s="140">
        <f aca="true" t="shared" si="4" ref="C74:C87">SUM(D74:H74)</f>
        <v>255</v>
      </c>
      <c r="D74" s="56">
        <v>36</v>
      </c>
      <c r="E74" s="56">
        <v>45</v>
      </c>
      <c r="F74" s="56">
        <v>51</v>
      </c>
      <c r="G74" s="56">
        <v>63</v>
      </c>
      <c r="H74" s="59">
        <v>60</v>
      </c>
      <c r="J74" s="43"/>
      <c r="K74" s="43"/>
      <c r="L74" s="43"/>
      <c r="M74" s="43"/>
      <c r="N74" s="43"/>
      <c r="O74" s="43"/>
    </row>
    <row r="75" spans="2:15" ht="15.75">
      <c r="B75" s="214" t="s">
        <v>302</v>
      </c>
      <c r="C75" s="140">
        <f t="shared" si="4"/>
        <v>0</v>
      </c>
      <c r="D75" s="56"/>
      <c r="E75" s="56"/>
      <c r="F75" s="56"/>
      <c r="G75" s="56"/>
      <c r="H75" s="59"/>
      <c r="J75" s="43"/>
      <c r="K75" s="43"/>
      <c r="L75" s="43"/>
      <c r="M75" s="43"/>
      <c r="N75" s="43"/>
      <c r="O75" s="43"/>
    </row>
    <row r="76" spans="2:15" ht="15.75">
      <c r="B76" s="211" t="s">
        <v>307</v>
      </c>
      <c r="C76" s="136">
        <f>SUM(D76:H76)</f>
        <v>618</v>
      </c>
      <c r="D76" s="137">
        <f>SUM(D77:D79)</f>
        <v>139</v>
      </c>
      <c r="E76" s="137">
        <f>SUM(E77:E79)</f>
        <v>110</v>
      </c>
      <c r="F76" s="137">
        <f>SUM(F77:F79)</f>
        <v>134</v>
      </c>
      <c r="G76" s="137">
        <f>SUM(G77:G79)</f>
        <v>122</v>
      </c>
      <c r="H76" s="137">
        <f>SUM(H77:H79)</f>
        <v>113</v>
      </c>
      <c r="J76" s="43"/>
      <c r="K76" s="43"/>
      <c r="L76" s="43"/>
      <c r="M76" s="43"/>
      <c r="N76" s="43"/>
      <c r="O76" s="43"/>
    </row>
    <row r="77" spans="2:15" ht="15.75">
      <c r="B77" s="212" t="s">
        <v>300</v>
      </c>
      <c r="C77" s="140">
        <f t="shared" si="4"/>
        <v>364</v>
      </c>
      <c r="D77" s="56">
        <v>103</v>
      </c>
      <c r="E77" s="56">
        <v>65</v>
      </c>
      <c r="F77" s="56">
        <v>84</v>
      </c>
      <c r="G77" s="56">
        <v>59</v>
      </c>
      <c r="H77" s="59">
        <v>53</v>
      </c>
      <c r="J77" s="43"/>
      <c r="K77" s="43"/>
      <c r="L77" s="43"/>
      <c r="M77" s="43"/>
      <c r="N77" s="43"/>
      <c r="O77" s="43"/>
    </row>
    <row r="78" spans="2:15" ht="15.75">
      <c r="B78" s="213" t="s">
        <v>301</v>
      </c>
      <c r="C78" s="140">
        <f t="shared" si="4"/>
        <v>254</v>
      </c>
      <c r="D78" s="56">
        <v>36</v>
      </c>
      <c r="E78" s="56">
        <v>45</v>
      </c>
      <c r="F78" s="56">
        <v>50</v>
      </c>
      <c r="G78" s="56">
        <v>63</v>
      </c>
      <c r="H78" s="59">
        <v>60</v>
      </c>
      <c r="J78" s="43"/>
      <c r="K78" s="43"/>
      <c r="L78" s="43"/>
      <c r="M78" s="43"/>
      <c r="N78" s="43"/>
      <c r="O78" s="43"/>
    </row>
    <row r="79" spans="2:15" ht="15.75">
      <c r="B79" s="214" t="s">
        <v>302</v>
      </c>
      <c r="C79" s="140">
        <f t="shared" si="4"/>
        <v>0</v>
      </c>
      <c r="D79" s="56"/>
      <c r="E79" s="56"/>
      <c r="F79" s="56"/>
      <c r="G79" s="56"/>
      <c r="H79" s="59"/>
      <c r="J79" s="43"/>
      <c r="K79" s="43"/>
      <c r="L79" s="43"/>
      <c r="M79" s="43"/>
      <c r="N79" s="43"/>
      <c r="O79" s="43"/>
    </row>
    <row r="80" spans="2:15" ht="15.75">
      <c r="B80" s="211" t="s">
        <v>308</v>
      </c>
      <c r="C80" s="136">
        <f>SUM(D80:H80)</f>
        <v>618</v>
      </c>
      <c r="D80" s="137">
        <f>SUM(D81:D83)</f>
        <v>139</v>
      </c>
      <c r="E80" s="137">
        <f>SUM(E81:E83)</f>
        <v>110</v>
      </c>
      <c r="F80" s="137">
        <f>SUM(F81:F83)</f>
        <v>134</v>
      </c>
      <c r="G80" s="137">
        <f>SUM(G81:G83)</f>
        <v>122</v>
      </c>
      <c r="H80" s="138">
        <f>SUM(H81:H83)</f>
        <v>113</v>
      </c>
      <c r="J80" s="43"/>
      <c r="K80" s="43"/>
      <c r="L80" s="43"/>
      <c r="M80" s="43"/>
      <c r="N80" s="43"/>
      <c r="O80" s="43"/>
    </row>
    <row r="81" spans="2:15" ht="15.75">
      <c r="B81" s="212" t="s">
        <v>300</v>
      </c>
      <c r="C81" s="140">
        <f t="shared" si="4"/>
        <v>364</v>
      </c>
      <c r="D81" s="56">
        <v>103</v>
      </c>
      <c r="E81" s="56">
        <v>65</v>
      </c>
      <c r="F81" s="56">
        <v>84</v>
      </c>
      <c r="G81" s="56">
        <v>59</v>
      </c>
      <c r="H81" s="59">
        <v>53</v>
      </c>
      <c r="J81" s="43"/>
      <c r="K81" s="43"/>
      <c r="L81" s="43"/>
      <c r="M81" s="43"/>
      <c r="N81" s="43"/>
      <c r="O81" s="43"/>
    </row>
    <row r="82" spans="2:15" ht="15.75">
      <c r="B82" s="213" t="s">
        <v>301</v>
      </c>
      <c r="C82" s="140">
        <f t="shared" si="4"/>
        <v>254</v>
      </c>
      <c r="D82" s="56">
        <v>36</v>
      </c>
      <c r="E82" s="56">
        <v>45</v>
      </c>
      <c r="F82" s="56">
        <v>50</v>
      </c>
      <c r="G82" s="56">
        <v>63</v>
      </c>
      <c r="H82" s="59">
        <v>60</v>
      </c>
      <c r="J82" s="43"/>
      <c r="K82" s="43"/>
      <c r="L82" s="43"/>
      <c r="M82" s="43"/>
      <c r="N82" s="43"/>
      <c r="O82" s="43"/>
    </row>
    <row r="83" spans="2:15" ht="15.75">
      <c r="B83" s="214" t="s">
        <v>302</v>
      </c>
      <c r="C83" s="140">
        <f t="shared" si="4"/>
        <v>0</v>
      </c>
      <c r="D83" s="56"/>
      <c r="E83" s="56"/>
      <c r="F83" s="56"/>
      <c r="G83" s="56"/>
      <c r="H83" s="59"/>
      <c r="J83" s="43"/>
      <c r="K83" s="43"/>
      <c r="L83" s="43"/>
      <c r="M83" s="43"/>
      <c r="N83" s="43"/>
      <c r="O83" s="43"/>
    </row>
    <row r="84" spans="2:15" ht="15.75">
      <c r="B84" s="211" t="s">
        <v>309</v>
      </c>
      <c r="C84" s="136">
        <f>SUM(D84:H84)</f>
        <v>618</v>
      </c>
      <c r="D84" s="137">
        <f>SUM(D85:D87)</f>
        <v>139</v>
      </c>
      <c r="E84" s="137">
        <f>SUM(E85:E87)</f>
        <v>110</v>
      </c>
      <c r="F84" s="137">
        <f>SUM(F85:F87)</f>
        <v>134</v>
      </c>
      <c r="G84" s="137">
        <f>SUM(G85:G87)</f>
        <v>122</v>
      </c>
      <c r="H84" s="138">
        <f>SUM(H85:H87)</f>
        <v>113</v>
      </c>
      <c r="J84" s="43"/>
      <c r="K84" s="43"/>
      <c r="L84" s="43"/>
      <c r="M84" s="43"/>
      <c r="N84" s="43"/>
      <c r="O84" s="43"/>
    </row>
    <row r="85" spans="2:15" ht="15.75">
      <c r="B85" s="212" t="s">
        <v>300</v>
      </c>
      <c r="C85" s="140">
        <f t="shared" si="4"/>
        <v>365</v>
      </c>
      <c r="D85" s="56">
        <v>103</v>
      </c>
      <c r="E85" s="56">
        <v>65</v>
      </c>
      <c r="F85" s="56">
        <v>85</v>
      </c>
      <c r="G85" s="56">
        <v>59</v>
      </c>
      <c r="H85" s="59">
        <v>53</v>
      </c>
      <c r="J85" s="43"/>
      <c r="K85" s="43"/>
      <c r="L85" s="43"/>
      <c r="M85" s="43"/>
      <c r="N85" s="43"/>
      <c r="O85" s="43"/>
    </row>
    <row r="86" spans="2:15" ht="15.75">
      <c r="B86" s="213" t="s">
        <v>301</v>
      </c>
      <c r="C86" s="140">
        <f t="shared" si="4"/>
        <v>253</v>
      </c>
      <c r="D86" s="56">
        <v>36</v>
      </c>
      <c r="E86" s="56">
        <v>45</v>
      </c>
      <c r="F86" s="56">
        <v>49</v>
      </c>
      <c r="G86" s="56">
        <v>63</v>
      </c>
      <c r="H86" s="59">
        <v>60</v>
      </c>
      <c r="J86" s="43"/>
      <c r="K86" s="43"/>
      <c r="L86" s="43"/>
      <c r="M86" s="43"/>
      <c r="N86" s="43"/>
      <c r="O86" s="43"/>
    </row>
    <row r="87" spans="2:15" ht="15.75">
      <c r="B87" s="214" t="s">
        <v>302</v>
      </c>
      <c r="C87" s="140">
        <f t="shared" si="4"/>
        <v>0</v>
      </c>
      <c r="D87" s="58"/>
      <c r="E87" s="58"/>
      <c r="F87" s="58"/>
      <c r="G87" s="58"/>
      <c r="H87" s="57"/>
      <c r="J87" s="43"/>
      <c r="K87" s="43"/>
      <c r="L87" s="43"/>
      <c r="M87" s="43"/>
      <c r="N87" s="43"/>
      <c r="O87" s="43"/>
    </row>
    <row r="88" spans="2:15" ht="16.5" thickBot="1">
      <c r="B88" s="197" t="s">
        <v>312</v>
      </c>
      <c r="C88" s="198">
        <f>SUM(D88:H88)</f>
        <v>0</v>
      </c>
      <c r="D88" s="199"/>
      <c r="E88" s="199"/>
      <c r="F88" s="199"/>
      <c r="G88" s="199"/>
      <c r="H88" s="200"/>
      <c r="J88" s="43"/>
      <c r="K88" s="43"/>
      <c r="L88" s="43"/>
      <c r="M88" s="43"/>
      <c r="N88" s="43"/>
      <c r="O88" s="43"/>
    </row>
  </sheetData>
  <sheetProtection password="C129" sheet="1" objects="1" scenarios="1"/>
  <mergeCells count="4">
    <mergeCell ref="B1:D1"/>
    <mergeCell ref="B3:B4"/>
    <mergeCell ref="C3:C4"/>
    <mergeCell ref="D3:H3"/>
  </mergeCells>
  <dataValidations count="3">
    <dataValidation allowBlank="1" showInputMessage="1" showErrorMessage="1" errorTitle="Lçi nhËp d÷ liÖu" error="ChØ nhËp d÷ liÖu kiÓu sè, kh«ng nhËp ch÷." sqref="D54:H54 D50:H50 D42:H42 D34:H34 D27:F29 D26:H26 D18:H18 G19:H21 E10:H10 D46:H46 E6:H6 D14:H14 D22:H22 D23:F25 D30:H30 D38:H38 C6:C87 D71:H71 D58:H58"/>
    <dataValidation type="whole" allowBlank="1" showInputMessage="1" showErrorMessage="1" errorTitle="Lçi nhËp d÷ liÖu" error="ChØ nhËp d÷ liÖu kiÓu sè, kh«ng nhËp ch÷." sqref="D10 D6">
      <formula1>0</formula1>
      <formula2>100000</formula2>
    </dataValidation>
    <dataValidation type="whole" allowBlank="1" showErrorMessage="1" errorTitle="Lỗi nhập dữ liệu" error="Chỉ nhập dữ liệu số tối đa 2000" sqref="D51:H53 D43:H45 D35:H37 G27:H29 D19:F21 D11:H13 D7:H9 D15:H17 G23:H25 D31:H33 D39:H41 D47:H49 D55:H57 D59:H70 D72:H87">
      <formula1>0</formula1>
      <formula2>2000</formula2>
    </dataValidation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90" r:id="rId1"/>
  <headerFooter alignWithMargins="0">
    <oddFooter>&amp;L&amp;"Times New Roman,Regular"&amp;10Phiên bản 4.0.1&amp;C&amp;"Times New Roman,Regular"&amp;10Giữa năm&amp;R&amp;"Times New Roman,Regular"&amp;10&amp;A.&amp;P</oddFooter>
  </headerFooter>
  <rowBreaks count="1" manualBreakCount="1">
    <brk id="6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tranglh4</dc:creator>
  <cp:keywords/>
  <dc:description/>
  <cp:lastModifiedBy>tranglh4</cp:lastModifiedBy>
  <cp:lastPrinted>2014-03-24T09:27:44Z</cp:lastPrinted>
  <dcterms:created xsi:type="dcterms:W3CDTF">2002-10-30T04:02:03Z</dcterms:created>
  <dcterms:modified xsi:type="dcterms:W3CDTF">2018-01-12T01:52:29Z</dcterms:modified>
  <cp:category/>
  <cp:version/>
  <cp:contentType/>
  <cp:contentStatus/>
</cp:coreProperties>
</file>