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nh1082QN\Desktop\TKB\tkb 2018_2019\"/>
    </mc:Choice>
  </mc:AlternateContent>
  <bookViews>
    <workbookView minimized="1" xWindow="0" yWindow="0" windowWidth="20490" windowHeight="7290" activeTab="1"/>
  </bookViews>
  <sheets>
    <sheet name="sáng" sheetId="1" r:id="rId1"/>
    <sheet name="chieu" sheetId="2" r:id="rId2"/>
    <sheet name="sáng (2)" sheetId="3" r:id="rId3"/>
    <sheet name="chieu (2)" sheetId="4" r:id="rId4"/>
    <sheet name="Sheet1" sheetId="5" r:id="rId5"/>
    <sheet name="sáng (3)" sheetId="6" r:id="rId6"/>
    <sheet name="chieu (3)" sheetId="7" r:id="rId7"/>
    <sheet name="chieu (4)" sheetId="8" r:id="rId8"/>
  </sheets>
  <calcPr calcId="152511"/>
</workbook>
</file>

<file path=xl/calcChain.xml><?xml version="1.0" encoding="utf-8"?>
<calcChain xmlns="http://schemas.openxmlformats.org/spreadsheetml/2006/main">
  <c r="J51" i="8" l="1"/>
  <c r="I51" i="8"/>
  <c r="H51" i="8"/>
  <c r="G51" i="8"/>
  <c r="F51" i="8"/>
  <c r="E51" i="8"/>
  <c r="D51" i="8"/>
  <c r="C51" i="8"/>
  <c r="J50" i="8"/>
  <c r="I50" i="8"/>
  <c r="H50" i="8"/>
  <c r="G50" i="8"/>
  <c r="F50" i="8"/>
  <c r="E50" i="8"/>
  <c r="D50" i="8"/>
  <c r="C50" i="8"/>
  <c r="J49" i="8"/>
  <c r="I49" i="8"/>
  <c r="H49" i="8"/>
  <c r="G49" i="8"/>
  <c r="F49" i="8"/>
  <c r="E49" i="8"/>
  <c r="D49" i="8"/>
  <c r="C49" i="8"/>
  <c r="J48" i="8"/>
  <c r="I48" i="8"/>
  <c r="H48" i="8"/>
  <c r="G48" i="8"/>
  <c r="F48" i="8"/>
  <c r="E48" i="8"/>
  <c r="D48" i="8"/>
  <c r="C48" i="8"/>
  <c r="J47" i="8"/>
  <c r="I47" i="8"/>
  <c r="H47" i="8"/>
  <c r="G47" i="8"/>
  <c r="F47" i="8"/>
  <c r="E47" i="8"/>
  <c r="D47" i="8"/>
  <c r="C47" i="8"/>
  <c r="J46" i="8"/>
  <c r="I46" i="8"/>
  <c r="H46" i="8"/>
  <c r="G46" i="8"/>
  <c r="F46" i="8"/>
  <c r="E46" i="8"/>
  <c r="D46" i="8"/>
  <c r="C46" i="8"/>
  <c r="J45" i="8"/>
  <c r="I45" i="8"/>
  <c r="H45" i="8"/>
  <c r="G45" i="8"/>
  <c r="F45" i="8"/>
  <c r="E45" i="8"/>
  <c r="D45" i="8"/>
  <c r="C45" i="8"/>
  <c r="J44" i="8"/>
  <c r="I44" i="8"/>
  <c r="H44" i="8"/>
  <c r="G44" i="8"/>
  <c r="F44" i="8"/>
  <c r="E44" i="8"/>
  <c r="D44" i="8"/>
  <c r="C44" i="8"/>
  <c r="J43" i="8"/>
  <c r="I43" i="8"/>
  <c r="H43" i="8"/>
  <c r="G43" i="8"/>
  <c r="F43" i="8"/>
  <c r="E43" i="8"/>
  <c r="D43" i="8"/>
  <c r="C43" i="8"/>
  <c r="J42" i="8"/>
  <c r="I42" i="8"/>
  <c r="H42" i="8"/>
  <c r="G42" i="8"/>
  <c r="F42" i="8"/>
  <c r="E42" i="8"/>
  <c r="D42" i="8"/>
  <c r="C42" i="8"/>
  <c r="J41" i="8"/>
  <c r="I41" i="8"/>
  <c r="H41" i="8"/>
  <c r="G41" i="8"/>
  <c r="F41" i="8"/>
  <c r="E41" i="8"/>
  <c r="D41" i="8"/>
  <c r="C41" i="8"/>
  <c r="J40" i="8"/>
  <c r="I40" i="8"/>
  <c r="H40" i="8"/>
  <c r="G40" i="8"/>
  <c r="F40" i="8"/>
  <c r="E40" i="8"/>
  <c r="D40" i="8"/>
  <c r="C40" i="8"/>
  <c r="J39" i="8"/>
  <c r="I39" i="8"/>
  <c r="H39" i="8"/>
  <c r="G39" i="8"/>
  <c r="F39" i="8"/>
  <c r="E39" i="8"/>
  <c r="D39" i="8"/>
  <c r="C39" i="8"/>
  <c r="J38" i="8"/>
  <c r="I38" i="8"/>
  <c r="H38" i="8"/>
  <c r="G38" i="8"/>
  <c r="F38" i="8"/>
  <c r="E38" i="8"/>
  <c r="D38" i="8"/>
  <c r="C38" i="8"/>
  <c r="J51" i="7"/>
  <c r="I51" i="7"/>
  <c r="H51" i="7"/>
  <c r="G51" i="7"/>
  <c r="F51" i="7"/>
  <c r="E51" i="7"/>
  <c r="D51" i="7"/>
  <c r="C51" i="7"/>
  <c r="J50" i="7"/>
  <c r="I50" i="7"/>
  <c r="H50" i="7"/>
  <c r="G50" i="7"/>
  <c r="F50" i="7"/>
  <c r="E50" i="7"/>
  <c r="D50" i="7"/>
  <c r="C50" i="7"/>
  <c r="J49" i="7"/>
  <c r="I49" i="7"/>
  <c r="H49" i="7"/>
  <c r="G49" i="7"/>
  <c r="F49" i="7"/>
  <c r="E49" i="7"/>
  <c r="D49" i="7"/>
  <c r="C49" i="7"/>
  <c r="J48" i="7"/>
  <c r="I48" i="7"/>
  <c r="H48" i="7"/>
  <c r="G48" i="7"/>
  <c r="F48" i="7"/>
  <c r="E48" i="7"/>
  <c r="D48" i="7"/>
  <c r="C48" i="7"/>
  <c r="J47" i="7"/>
  <c r="I47" i="7"/>
  <c r="H47" i="7"/>
  <c r="G47" i="7"/>
  <c r="F47" i="7"/>
  <c r="E47" i="7"/>
  <c r="D47" i="7"/>
  <c r="C47" i="7"/>
  <c r="J46" i="7"/>
  <c r="I46" i="7"/>
  <c r="H46" i="7"/>
  <c r="G46" i="7"/>
  <c r="F46" i="7"/>
  <c r="E46" i="7"/>
  <c r="D46" i="7"/>
  <c r="C46" i="7"/>
  <c r="J45" i="7"/>
  <c r="I45" i="7"/>
  <c r="H45" i="7"/>
  <c r="G45" i="7"/>
  <c r="F45" i="7"/>
  <c r="E45" i="7"/>
  <c r="D45" i="7"/>
  <c r="C45" i="7"/>
  <c r="J44" i="7"/>
  <c r="I44" i="7"/>
  <c r="H44" i="7"/>
  <c r="G44" i="7"/>
  <c r="F44" i="7"/>
  <c r="E44" i="7"/>
  <c r="D44" i="7"/>
  <c r="C44" i="7"/>
  <c r="J43" i="7"/>
  <c r="I43" i="7"/>
  <c r="H43" i="7"/>
  <c r="G43" i="7"/>
  <c r="F43" i="7"/>
  <c r="E43" i="7"/>
  <c r="D43" i="7"/>
  <c r="C43" i="7"/>
  <c r="J42" i="7"/>
  <c r="I42" i="7"/>
  <c r="H42" i="7"/>
  <c r="G42" i="7"/>
  <c r="F42" i="7"/>
  <c r="E42" i="7"/>
  <c r="D42" i="7"/>
  <c r="C42" i="7"/>
  <c r="J41" i="7"/>
  <c r="I41" i="7"/>
  <c r="H41" i="7"/>
  <c r="G41" i="7"/>
  <c r="F41" i="7"/>
  <c r="E41" i="7"/>
  <c r="D41" i="7"/>
  <c r="C41" i="7"/>
  <c r="J40" i="7"/>
  <c r="I40" i="7"/>
  <c r="H40" i="7"/>
  <c r="G40" i="7"/>
  <c r="F40" i="7"/>
  <c r="E40" i="7"/>
  <c r="D40" i="7"/>
  <c r="C40" i="7"/>
  <c r="J39" i="7"/>
  <c r="I39" i="7"/>
  <c r="H39" i="7"/>
  <c r="G39" i="7"/>
  <c r="F39" i="7"/>
  <c r="E39" i="7"/>
  <c r="D39" i="7"/>
  <c r="C39" i="7"/>
  <c r="J38" i="7"/>
  <c r="I38" i="7"/>
  <c r="H38" i="7"/>
  <c r="G38" i="7"/>
  <c r="F38" i="7"/>
  <c r="E38" i="7"/>
  <c r="D38" i="7"/>
  <c r="C38" i="7"/>
  <c r="J54" i="6"/>
  <c r="I54" i="6"/>
  <c r="H54" i="6"/>
  <c r="G54" i="6"/>
  <c r="F54" i="6"/>
  <c r="E54" i="6"/>
  <c r="D54" i="6"/>
  <c r="C54" i="6"/>
  <c r="J53" i="6"/>
  <c r="I53" i="6"/>
  <c r="H53" i="6"/>
  <c r="G53" i="6"/>
  <c r="F53" i="6"/>
  <c r="E53" i="6"/>
  <c r="D53" i="6"/>
  <c r="C53" i="6"/>
  <c r="J52" i="6"/>
  <c r="I52" i="6"/>
  <c r="H52" i="6"/>
  <c r="G52" i="6"/>
  <c r="F52" i="6"/>
  <c r="E52" i="6"/>
  <c r="D52" i="6"/>
  <c r="C52" i="6"/>
  <c r="J51" i="6"/>
  <c r="I51" i="6"/>
  <c r="H51" i="6"/>
  <c r="G51" i="6"/>
  <c r="F51" i="6"/>
  <c r="E51" i="6"/>
  <c r="D51" i="6"/>
  <c r="C51" i="6"/>
  <c r="J50" i="6"/>
  <c r="I50" i="6"/>
  <c r="H50" i="6"/>
  <c r="G50" i="6"/>
  <c r="F50" i="6"/>
  <c r="E50" i="6"/>
  <c r="D50" i="6"/>
  <c r="C50" i="6"/>
  <c r="J49" i="6"/>
  <c r="I49" i="6"/>
  <c r="H49" i="6"/>
  <c r="G49" i="6"/>
  <c r="F49" i="6"/>
  <c r="E49" i="6"/>
  <c r="D49" i="6"/>
  <c r="C49" i="6"/>
  <c r="J48" i="6"/>
  <c r="I48" i="6"/>
  <c r="H48" i="6"/>
  <c r="G48" i="6"/>
  <c r="F48" i="6"/>
  <c r="E48" i="6"/>
  <c r="D48" i="6"/>
  <c r="C48" i="6"/>
  <c r="J47" i="6"/>
  <c r="I47" i="6"/>
  <c r="H47" i="6"/>
  <c r="G47" i="6"/>
  <c r="F47" i="6"/>
  <c r="E47" i="6"/>
  <c r="D47" i="6"/>
  <c r="C47" i="6"/>
  <c r="J46" i="6"/>
  <c r="I46" i="6"/>
  <c r="H46" i="6"/>
  <c r="G46" i="6"/>
  <c r="F46" i="6"/>
  <c r="E46" i="6"/>
  <c r="D46" i="6"/>
  <c r="C46" i="6"/>
  <c r="J45" i="6"/>
  <c r="I45" i="6"/>
  <c r="H45" i="6"/>
  <c r="G45" i="6"/>
  <c r="F45" i="6"/>
  <c r="E45" i="6"/>
  <c r="D45" i="6"/>
  <c r="C45" i="6"/>
  <c r="J44" i="6"/>
  <c r="I44" i="6"/>
  <c r="H44" i="6"/>
  <c r="G44" i="6"/>
  <c r="F44" i="6"/>
  <c r="E44" i="6"/>
  <c r="D44" i="6"/>
  <c r="C44" i="6"/>
  <c r="J43" i="6"/>
  <c r="I43" i="6"/>
  <c r="H43" i="6"/>
  <c r="G43" i="6"/>
  <c r="F43" i="6"/>
  <c r="E43" i="6"/>
  <c r="D43" i="6"/>
  <c r="C43" i="6"/>
  <c r="J42" i="6"/>
  <c r="I42" i="6"/>
  <c r="H42" i="6"/>
  <c r="G42" i="6"/>
  <c r="F42" i="6"/>
  <c r="E42" i="6"/>
  <c r="D42" i="6"/>
  <c r="C42" i="6"/>
  <c r="J41" i="6"/>
  <c r="I41" i="6"/>
  <c r="H41" i="6"/>
  <c r="G41" i="6"/>
  <c r="F41" i="6"/>
  <c r="E41" i="6"/>
  <c r="D41" i="6"/>
  <c r="C41" i="6"/>
  <c r="J40" i="6"/>
  <c r="I40" i="6"/>
  <c r="H40" i="6"/>
  <c r="G40" i="6"/>
  <c r="F40" i="6"/>
  <c r="E40" i="6"/>
  <c r="D40" i="6"/>
  <c r="C40" i="6"/>
  <c r="J51" i="4"/>
  <c r="I51" i="4"/>
  <c r="H51" i="4"/>
  <c r="G51" i="4"/>
  <c r="F51" i="4"/>
  <c r="E51" i="4"/>
  <c r="D51" i="4"/>
  <c r="C51" i="4"/>
  <c r="J50" i="4"/>
  <c r="I50" i="4"/>
  <c r="H50" i="4"/>
  <c r="G50" i="4"/>
  <c r="F50" i="4"/>
  <c r="E50" i="4"/>
  <c r="D50" i="4"/>
  <c r="C50" i="4"/>
  <c r="J49" i="4"/>
  <c r="I49" i="4"/>
  <c r="H49" i="4"/>
  <c r="G49" i="4"/>
  <c r="F49" i="4"/>
  <c r="E49" i="4"/>
  <c r="D49" i="4"/>
  <c r="C49" i="4"/>
  <c r="J48" i="4"/>
  <c r="I48" i="4"/>
  <c r="H48" i="4"/>
  <c r="G48" i="4"/>
  <c r="F48" i="4"/>
  <c r="E48" i="4"/>
  <c r="D48" i="4"/>
  <c r="C48" i="4"/>
  <c r="J47" i="4"/>
  <c r="I47" i="4"/>
  <c r="H47" i="4"/>
  <c r="G47" i="4"/>
  <c r="F47" i="4"/>
  <c r="E47" i="4"/>
  <c r="D47" i="4"/>
  <c r="C47" i="4"/>
  <c r="J46" i="4"/>
  <c r="I46" i="4"/>
  <c r="H46" i="4"/>
  <c r="G46" i="4"/>
  <c r="F46" i="4"/>
  <c r="E46" i="4"/>
  <c r="D46" i="4"/>
  <c r="C46" i="4"/>
  <c r="J45" i="4"/>
  <c r="I45" i="4"/>
  <c r="H45" i="4"/>
  <c r="G45" i="4"/>
  <c r="F45" i="4"/>
  <c r="E45" i="4"/>
  <c r="D45" i="4"/>
  <c r="C45" i="4"/>
  <c r="J44" i="4"/>
  <c r="I44" i="4"/>
  <c r="H44" i="4"/>
  <c r="G44" i="4"/>
  <c r="F44" i="4"/>
  <c r="E44" i="4"/>
  <c r="D44" i="4"/>
  <c r="C44" i="4"/>
  <c r="J43" i="4"/>
  <c r="I43" i="4"/>
  <c r="H43" i="4"/>
  <c r="G43" i="4"/>
  <c r="F43" i="4"/>
  <c r="E43" i="4"/>
  <c r="D43" i="4"/>
  <c r="C43" i="4"/>
  <c r="J42" i="4"/>
  <c r="I42" i="4"/>
  <c r="H42" i="4"/>
  <c r="G42" i="4"/>
  <c r="F42" i="4"/>
  <c r="E42" i="4"/>
  <c r="D42" i="4"/>
  <c r="C42" i="4"/>
  <c r="J41" i="4"/>
  <c r="I41" i="4"/>
  <c r="H41" i="4"/>
  <c r="G41" i="4"/>
  <c r="F41" i="4"/>
  <c r="E41" i="4"/>
  <c r="D41" i="4"/>
  <c r="C41" i="4"/>
  <c r="J40" i="4"/>
  <c r="I40" i="4"/>
  <c r="H40" i="4"/>
  <c r="G40" i="4"/>
  <c r="F40" i="4"/>
  <c r="E40" i="4"/>
  <c r="D40" i="4"/>
  <c r="C40" i="4"/>
  <c r="J39" i="4"/>
  <c r="I39" i="4"/>
  <c r="H39" i="4"/>
  <c r="G39" i="4"/>
  <c r="F39" i="4"/>
  <c r="E39" i="4"/>
  <c r="D39" i="4"/>
  <c r="C39" i="4"/>
  <c r="J38" i="4"/>
  <c r="I38" i="4"/>
  <c r="H38" i="4"/>
  <c r="G38" i="4"/>
  <c r="F38" i="4"/>
  <c r="E38" i="4"/>
  <c r="D38" i="4"/>
  <c r="C38" i="4"/>
  <c r="J54" i="3"/>
  <c r="I54" i="3"/>
  <c r="H54" i="3"/>
  <c r="G54" i="3"/>
  <c r="F54" i="3"/>
  <c r="E54" i="3"/>
  <c r="D54" i="3"/>
  <c r="C54" i="3"/>
  <c r="J53" i="3"/>
  <c r="I53" i="3"/>
  <c r="H53" i="3"/>
  <c r="G53" i="3"/>
  <c r="F53" i="3"/>
  <c r="E53" i="3"/>
  <c r="D53" i="3"/>
  <c r="C53" i="3"/>
  <c r="J52" i="3"/>
  <c r="I52" i="3"/>
  <c r="H52" i="3"/>
  <c r="G52" i="3"/>
  <c r="F52" i="3"/>
  <c r="E52" i="3"/>
  <c r="D52" i="3"/>
  <c r="C52" i="3"/>
  <c r="J51" i="3"/>
  <c r="I51" i="3"/>
  <c r="H51" i="3"/>
  <c r="G51" i="3"/>
  <c r="F51" i="3"/>
  <c r="E51" i="3"/>
  <c r="D51" i="3"/>
  <c r="C51" i="3"/>
  <c r="J50" i="3"/>
  <c r="I50" i="3"/>
  <c r="H50" i="3"/>
  <c r="G50" i="3"/>
  <c r="F50" i="3"/>
  <c r="E50" i="3"/>
  <c r="D50" i="3"/>
  <c r="C50" i="3"/>
  <c r="J49" i="3"/>
  <c r="I49" i="3"/>
  <c r="H49" i="3"/>
  <c r="G49" i="3"/>
  <c r="F49" i="3"/>
  <c r="E49" i="3"/>
  <c r="D49" i="3"/>
  <c r="C49" i="3"/>
  <c r="J48" i="3"/>
  <c r="I48" i="3"/>
  <c r="H48" i="3"/>
  <c r="G48" i="3"/>
  <c r="F48" i="3"/>
  <c r="E48" i="3"/>
  <c r="D48" i="3"/>
  <c r="C48" i="3"/>
  <c r="J47" i="3"/>
  <c r="I47" i="3"/>
  <c r="H47" i="3"/>
  <c r="G47" i="3"/>
  <c r="F47" i="3"/>
  <c r="E47" i="3"/>
  <c r="D47" i="3"/>
  <c r="C47" i="3"/>
  <c r="J46" i="3"/>
  <c r="I46" i="3"/>
  <c r="H46" i="3"/>
  <c r="G46" i="3"/>
  <c r="F46" i="3"/>
  <c r="E46" i="3"/>
  <c r="D46" i="3"/>
  <c r="C46" i="3"/>
  <c r="J45" i="3"/>
  <c r="I45" i="3"/>
  <c r="H45" i="3"/>
  <c r="G45" i="3"/>
  <c r="F45" i="3"/>
  <c r="E45" i="3"/>
  <c r="D45" i="3"/>
  <c r="C45" i="3"/>
  <c r="J44" i="3"/>
  <c r="I44" i="3"/>
  <c r="H44" i="3"/>
  <c r="G44" i="3"/>
  <c r="F44" i="3"/>
  <c r="E44" i="3"/>
  <c r="D44" i="3"/>
  <c r="C44" i="3"/>
  <c r="J43" i="3"/>
  <c r="I43" i="3"/>
  <c r="H43" i="3"/>
  <c r="G43" i="3"/>
  <c r="F43" i="3"/>
  <c r="E43" i="3"/>
  <c r="D43" i="3"/>
  <c r="C43" i="3"/>
  <c r="J42" i="3"/>
  <c r="I42" i="3"/>
  <c r="H42" i="3"/>
  <c r="G42" i="3"/>
  <c r="F42" i="3"/>
  <c r="E42" i="3"/>
  <c r="D42" i="3"/>
  <c r="C42" i="3"/>
  <c r="J41" i="3"/>
  <c r="I41" i="3"/>
  <c r="H41" i="3"/>
  <c r="G41" i="3"/>
  <c r="F41" i="3"/>
  <c r="E41" i="3"/>
  <c r="D41" i="3"/>
  <c r="C41" i="3"/>
  <c r="J40" i="3"/>
  <c r="I40" i="3"/>
  <c r="H40" i="3"/>
  <c r="G40" i="3"/>
  <c r="F40" i="3"/>
  <c r="E40" i="3"/>
  <c r="D40" i="3"/>
  <c r="C40" i="3"/>
  <c r="J51" i="2"/>
  <c r="I51" i="2"/>
  <c r="H51" i="2"/>
  <c r="G51" i="2"/>
  <c r="F51" i="2"/>
  <c r="E51" i="2"/>
  <c r="D51" i="2"/>
  <c r="C51" i="2"/>
  <c r="J50" i="2"/>
  <c r="I50" i="2"/>
  <c r="H50" i="2"/>
  <c r="G50" i="2"/>
  <c r="F50" i="2"/>
  <c r="E50" i="2"/>
  <c r="D50" i="2"/>
  <c r="C50" i="2"/>
  <c r="J49" i="2"/>
  <c r="I49" i="2"/>
  <c r="H49" i="2"/>
  <c r="G49" i="2"/>
  <c r="F49" i="2"/>
  <c r="E49" i="2"/>
  <c r="D49" i="2"/>
  <c r="C49" i="2"/>
  <c r="J48" i="2"/>
  <c r="I48" i="2"/>
  <c r="H48" i="2"/>
  <c r="G48" i="2"/>
  <c r="F48" i="2"/>
  <c r="E48" i="2"/>
  <c r="D48" i="2"/>
  <c r="C48" i="2"/>
  <c r="J47" i="2"/>
  <c r="I47" i="2"/>
  <c r="H47" i="2"/>
  <c r="G47" i="2"/>
  <c r="F47" i="2"/>
  <c r="E47" i="2"/>
  <c r="D47" i="2"/>
  <c r="C47" i="2"/>
  <c r="J46" i="2"/>
  <c r="I46" i="2"/>
  <c r="H46" i="2"/>
  <c r="G46" i="2"/>
  <c r="F46" i="2"/>
  <c r="E46" i="2"/>
  <c r="D46" i="2"/>
  <c r="C46" i="2"/>
  <c r="J45" i="2"/>
  <c r="I45" i="2"/>
  <c r="H45" i="2"/>
  <c r="G45" i="2"/>
  <c r="F45" i="2"/>
  <c r="E45" i="2"/>
  <c r="D45" i="2"/>
  <c r="C45" i="2"/>
  <c r="J44" i="2"/>
  <c r="I44" i="2"/>
  <c r="H44" i="2"/>
  <c r="G44" i="2"/>
  <c r="F44" i="2"/>
  <c r="E44" i="2"/>
  <c r="D44" i="2"/>
  <c r="C44" i="2"/>
  <c r="J43" i="2"/>
  <c r="I43" i="2"/>
  <c r="H43" i="2"/>
  <c r="G43" i="2"/>
  <c r="F43" i="2"/>
  <c r="E43" i="2"/>
  <c r="D43" i="2"/>
  <c r="C43" i="2"/>
  <c r="J42" i="2"/>
  <c r="I42" i="2"/>
  <c r="H42" i="2"/>
  <c r="G42" i="2"/>
  <c r="F42" i="2"/>
  <c r="E42" i="2"/>
  <c r="D42" i="2"/>
  <c r="C42" i="2"/>
  <c r="J41" i="2"/>
  <c r="I41" i="2"/>
  <c r="H41" i="2"/>
  <c r="G41" i="2"/>
  <c r="F41" i="2"/>
  <c r="E41" i="2"/>
  <c r="D41" i="2"/>
  <c r="C41" i="2"/>
  <c r="J40" i="2"/>
  <c r="I40" i="2"/>
  <c r="H40" i="2"/>
  <c r="G40" i="2"/>
  <c r="F40" i="2"/>
  <c r="E40" i="2"/>
  <c r="D40" i="2"/>
  <c r="C40" i="2"/>
  <c r="J39" i="2"/>
  <c r="I39" i="2"/>
  <c r="H39" i="2"/>
  <c r="G39" i="2"/>
  <c r="F39" i="2"/>
  <c r="E39" i="2"/>
  <c r="D39" i="2"/>
  <c r="C39" i="2"/>
  <c r="J38" i="2"/>
  <c r="I38" i="2"/>
  <c r="H38" i="2"/>
  <c r="G38" i="2"/>
  <c r="F38" i="2"/>
  <c r="E38" i="2"/>
  <c r="D38" i="2"/>
  <c r="C38" i="2"/>
  <c r="J54" i="1"/>
  <c r="I54" i="1"/>
  <c r="H54" i="1"/>
  <c r="G54" i="1"/>
  <c r="F54" i="1"/>
  <c r="E54" i="1"/>
  <c r="D54" i="1"/>
  <c r="C54" i="1"/>
  <c r="J53" i="1"/>
  <c r="I53" i="1"/>
  <c r="H53" i="1"/>
  <c r="G53" i="1"/>
  <c r="F53" i="1"/>
  <c r="E53" i="1"/>
  <c r="D53" i="1"/>
  <c r="C53" i="1"/>
  <c r="J52" i="1"/>
  <c r="I52" i="1"/>
  <c r="H52" i="1"/>
  <c r="G52" i="1"/>
  <c r="F52" i="1"/>
  <c r="E52" i="1"/>
  <c r="D52" i="1"/>
  <c r="C52" i="1"/>
  <c r="J51" i="1"/>
  <c r="I51" i="1"/>
  <c r="H51" i="1"/>
  <c r="G51" i="1"/>
  <c r="F51" i="1"/>
  <c r="E51" i="1"/>
  <c r="D51" i="1"/>
  <c r="C51" i="1"/>
  <c r="J50" i="1"/>
  <c r="I50" i="1"/>
  <c r="H50" i="1"/>
  <c r="G50" i="1"/>
  <c r="F50" i="1"/>
  <c r="E50" i="1"/>
  <c r="D50" i="1"/>
  <c r="C50" i="1"/>
  <c r="J49" i="1"/>
  <c r="I49" i="1"/>
  <c r="H49" i="1"/>
  <c r="G49" i="1"/>
  <c r="F49" i="1"/>
  <c r="E49" i="1"/>
  <c r="D49" i="1"/>
  <c r="C49" i="1"/>
  <c r="J48" i="1"/>
  <c r="I48" i="1"/>
  <c r="H48" i="1"/>
  <c r="G48" i="1"/>
  <c r="F48" i="1"/>
  <c r="E48" i="1"/>
  <c r="D48" i="1"/>
  <c r="C48" i="1"/>
  <c r="J47" i="1"/>
  <c r="I47" i="1"/>
  <c r="H47" i="1"/>
  <c r="G47" i="1"/>
  <c r="F47" i="1"/>
  <c r="E47" i="1"/>
  <c r="D47" i="1"/>
  <c r="C47" i="1"/>
  <c r="J46" i="1"/>
  <c r="I46" i="1"/>
  <c r="H46" i="1"/>
  <c r="G46" i="1"/>
  <c r="F46" i="1"/>
  <c r="E46" i="1"/>
  <c r="D46" i="1"/>
  <c r="C46" i="1"/>
  <c r="J45" i="1"/>
  <c r="I45" i="1"/>
  <c r="H45" i="1"/>
  <c r="G45" i="1"/>
  <c r="F45" i="1"/>
  <c r="E45" i="1"/>
  <c r="D45" i="1"/>
  <c r="C45" i="1"/>
  <c r="J44" i="1"/>
  <c r="I44" i="1"/>
  <c r="H44" i="1"/>
  <c r="G44" i="1"/>
  <c r="F44" i="1"/>
  <c r="E44" i="1"/>
  <c r="D44" i="1"/>
  <c r="C44" i="1"/>
  <c r="J43" i="1"/>
  <c r="I43" i="1"/>
  <c r="H43" i="1"/>
  <c r="G43" i="1"/>
  <c r="F43" i="1"/>
  <c r="E43" i="1"/>
  <c r="D43" i="1"/>
  <c r="C43" i="1"/>
  <c r="J42" i="1"/>
  <c r="I42" i="1"/>
  <c r="H42" i="1"/>
  <c r="G42" i="1"/>
  <c r="F42" i="1"/>
  <c r="E42" i="1"/>
  <c r="D42" i="1"/>
  <c r="C42" i="1"/>
  <c r="J41" i="1"/>
  <c r="I41" i="1"/>
  <c r="H41" i="1"/>
  <c r="G41" i="1"/>
  <c r="F41" i="1"/>
  <c r="E41" i="1"/>
  <c r="D41" i="1"/>
  <c r="C41" i="1"/>
  <c r="J40" i="1"/>
  <c r="I40" i="1"/>
  <c r="H40" i="1"/>
  <c r="G40" i="1"/>
  <c r="F40" i="1"/>
  <c r="E40" i="1"/>
  <c r="D40" i="1"/>
  <c r="C40" i="1"/>
</calcChain>
</file>

<file path=xl/sharedStrings.xml><?xml version="1.0" encoding="utf-8"?>
<sst xmlns="http://schemas.openxmlformats.org/spreadsheetml/2006/main" count="1771" uniqueCount="235">
  <si>
    <t>Trường THCS Liên Vị</t>
  </si>
  <si>
    <t xml:space="preserve">Thời khóa biểu </t>
  </si>
  <si>
    <t>Thực hiện từ 10 tháng 9 năm 2018</t>
  </si>
  <si>
    <t>Năm học: 2018-2019</t>
  </si>
  <si>
    <t>( Ca sáng )</t>
  </si>
  <si>
    <t>Thứ</t>
  </si>
  <si>
    <t>Tiết</t>
  </si>
  <si>
    <t>8A-Tuyền</t>
  </si>
  <si>
    <t>8B-Đ.Thơm</t>
  </si>
  <si>
    <t>8C-Hằng</t>
  </si>
  <si>
    <t>8D-Ngọc</t>
  </si>
  <si>
    <t>9A-Thiềm</t>
  </si>
  <si>
    <t>9B-Loan</t>
  </si>
  <si>
    <t>9C-Lựu</t>
  </si>
  <si>
    <t>9D-Yên</t>
  </si>
  <si>
    <t>CNX</t>
  </si>
  <si>
    <t>V.Trọng</t>
  </si>
  <si>
    <t>Thứ 2</t>
  </si>
  <si>
    <t>CC</t>
  </si>
  <si>
    <t>Thực hiện từ 6 tháng 9 năm 2018</t>
  </si>
  <si>
    <t xml:space="preserve">Ca Chiều </t>
  </si>
  <si>
    <t>Hải</t>
  </si>
  <si>
    <t>6A-Lâm</t>
  </si>
  <si>
    <t>6B-Thuy</t>
  </si>
  <si>
    <t>6C-V.Hưong</t>
  </si>
  <si>
    <t>6D-Mùa</t>
  </si>
  <si>
    <t>7A-Hoa</t>
  </si>
  <si>
    <t>7B-Hoài</t>
  </si>
  <si>
    <t>7C-Tuấn</t>
  </si>
  <si>
    <t>7D-L.Thơm</t>
  </si>
  <si>
    <t>NN-Lũy (Tp)</t>
  </si>
  <si>
    <t>Văn-H.Long</t>
  </si>
  <si>
    <t>Toán-Tuyền</t>
  </si>
  <si>
    <t>NN-An (Lh)</t>
  </si>
  <si>
    <t>Toán-Mùa</t>
  </si>
  <si>
    <t>CN-Đ.Thơm</t>
  </si>
  <si>
    <t>Văn-Hằng</t>
  </si>
  <si>
    <t>Văn-Ngọc</t>
  </si>
  <si>
    <t>Sinh-Thiềm</t>
  </si>
  <si>
    <t>Hóa-Loan</t>
  </si>
  <si>
    <t>NN - Lựu</t>
  </si>
  <si>
    <t>TD-Thìn</t>
  </si>
  <si>
    <t>Hưởng</t>
  </si>
  <si>
    <t>NN-Chiển</t>
  </si>
  <si>
    <t>Văn-Hoa</t>
  </si>
  <si>
    <t>Sinh-Trang</t>
  </si>
  <si>
    <t>Văn-L.Thơm</t>
  </si>
  <si>
    <t>Hóa-Thiềm</t>
  </si>
  <si>
    <t>Toán -Khiên</t>
  </si>
  <si>
    <t>Văn -Lương</t>
  </si>
  <si>
    <t>CN-T.Trọng</t>
  </si>
  <si>
    <t>Quyền</t>
  </si>
  <si>
    <t>Toán-T.Trọng</t>
  </si>
  <si>
    <t>TD - Thìn</t>
  </si>
  <si>
    <t>Địa-Hằng</t>
  </si>
  <si>
    <t>Lí-Khiên</t>
  </si>
  <si>
    <t>Toán -Tứ</t>
  </si>
  <si>
    <t>Văn-Yên</t>
  </si>
  <si>
    <t>GD-Lương</t>
  </si>
  <si>
    <t>MT-Hoài</t>
  </si>
  <si>
    <t>Địa-Yên</t>
  </si>
  <si>
    <t>Khiên</t>
  </si>
  <si>
    <t>Thứ 3</t>
  </si>
  <si>
    <t>Hóa -Loan</t>
  </si>
  <si>
    <t>Lí-Lâm</t>
  </si>
  <si>
    <t>Sinh-Hưởng</t>
  </si>
  <si>
    <t>Sử-VHương</t>
  </si>
  <si>
    <t>Toán-Tuấn</t>
  </si>
  <si>
    <t>Toán-Lâm</t>
  </si>
  <si>
    <t>Toán-Thủy</t>
  </si>
  <si>
    <t>Lí-Tuấn</t>
  </si>
  <si>
    <t>Toán-V.Trọng</t>
  </si>
  <si>
    <t>Đ.Thơm</t>
  </si>
  <si>
    <t>Sử-Hải</t>
  </si>
  <si>
    <t>NN-Chiển</t>
  </si>
  <si>
    <t>Hóa-Loan</t>
  </si>
  <si>
    <t>Trang</t>
  </si>
  <si>
    <t>Văn -Hải</t>
  </si>
  <si>
    <t>Lựu</t>
  </si>
  <si>
    <t>Hóa -Loan</t>
  </si>
  <si>
    <t>TCV-Ngọc</t>
  </si>
  <si>
    <t>Lí-Thủy</t>
  </si>
  <si>
    <t>Tuyền</t>
  </si>
  <si>
    <t>Thứ 4</t>
  </si>
  <si>
    <t>Nhạc-Quyền</t>
  </si>
  <si>
    <t>TD-Đông</t>
  </si>
  <si>
    <t>CN-T.Trọng</t>
  </si>
  <si>
    <t>CN-V.Trọng</t>
  </si>
  <si>
    <t>Loan</t>
  </si>
  <si>
    <t>Sử -Hương</t>
  </si>
  <si>
    <t>L.Thơm</t>
  </si>
  <si>
    <t>Yên</t>
  </si>
  <si>
    <t>Sử-H.Long</t>
  </si>
  <si>
    <t>TD-Quyền</t>
  </si>
  <si>
    <t>Sinh-Hưởng</t>
  </si>
  <si>
    <t>TCT-Thủy</t>
  </si>
  <si>
    <t>Lí-Khiên</t>
  </si>
  <si>
    <t>Lâm,Đông</t>
  </si>
  <si>
    <t>Thứ 5</t>
  </si>
  <si>
    <t>Địa-Yên</t>
  </si>
  <si>
    <t>ĐThơm</t>
  </si>
  <si>
    <t>Hằng</t>
  </si>
  <si>
    <t>Ngọc</t>
  </si>
  <si>
    <t>Lí-Tuyền</t>
  </si>
  <si>
    <t>Lí -Khiên</t>
  </si>
  <si>
    <t>Hương</t>
  </si>
  <si>
    <t>Thứ 6</t>
  </si>
  <si>
    <t>GD-L.Thơm</t>
  </si>
  <si>
    <t>VHương</t>
  </si>
  <si>
    <t>Mùa</t>
  </si>
  <si>
    <t>Hoài</t>
  </si>
  <si>
    <t>Thiềm</t>
  </si>
  <si>
    <t>TCV-Lương</t>
  </si>
  <si>
    <t>Tuấn</t>
  </si>
  <si>
    <t>TCT-Tuyền</t>
  </si>
  <si>
    <t>TCT-T.Trọng</t>
  </si>
  <si>
    <t>TCT-Tứ</t>
  </si>
  <si>
    <t>Thứ 7</t>
  </si>
  <si>
    <t>TCT-Khiên</t>
  </si>
  <si>
    <t>CN-V.Trọng</t>
  </si>
  <si>
    <t>H.Long</t>
  </si>
  <si>
    <t>TCT-Tuyền</t>
  </si>
  <si>
    <t>V.Trọng</t>
  </si>
  <si>
    <t>Địa-Thiềm</t>
  </si>
  <si>
    <t>Hóa-Thiềm</t>
  </si>
  <si>
    <t>Tứ</t>
  </si>
  <si>
    <t>TCV-Hằng</t>
  </si>
  <si>
    <t>TCVăn -Yên</t>
  </si>
  <si>
    <t>Hằng</t>
  </si>
  <si>
    <t>T.Trọng</t>
  </si>
  <si>
    <t>HĐNGLL</t>
  </si>
  <si>
    <t>TCV-Hoa</t>
  </si>
  <si>
    <t>TCV-L.Thơm</t>
  </si>
  <si>
    <t>TD-Hưởng</t>
  </si>
  <si>
    <t>Chú ý : TCT :Tự chọn Toán ;TCV : Tự chọn văn .</t>
  </si>
  <si>
    <t>Lương</t>
  </si>
  <si>
    <t>Thìn</t>
  </si>
  <si>
    <t>TCV-Yên</t>
  </si>
  <si>
    <t>TCT-V.Trọng</t>
  </si>
  <si>
    <t>( Có gì vướng mắc các đồng chí ghi lại để trao đổi !)</t>
  </si>
  <si>
    <t>GD-Đ.Thơm</t>
  </si>
  <si>
    <t>Bảng Kiểm tra số tiết theo môn ở mỗi lớp</t>
  </si>
  <si>
    <t>Toán</t>
  </si>
  <si>
    <t>GD-Hải</t>
  </si>
  <si>
    <t xml:space="preserve"> </t>
  </si>
  <si>
    <t>TCV-H.Long</t>
  </si>
  <si>
    <t>Lí</t>
  </si>
  <si>
    <t>TCT-Mùa</t>
  </si>
  <si>
    <t>văn</t>
  </si>
  <si>
    <t>TCT-Tuấn</t>
  </si>
  <si>
    <t>TCT-Lâm</t>
  </si>
  <si>
    <t>sinh</t>
  </si>
  <si>
    <t>Hóa</t>
  </si>
  <si>
    <t>TCT-Tuấn</t>
  </si>
  <si>
    <t>sử</t>
  </si>
  <si>
    <t>gd</t>
  </si>
  <si>
    <t>TCV:Tự chọn Văn ;TCT:Tự chọn Toán</t>
  </si>
  <si>
    <t>địa</t>
  </si>
  <si>
    <t>NN</t>
  </si>
  <si>
    <t>AN</t>
  </si>
  <si>
    <t>MT</t>
  </si>
  <si>
    <t>TD</t>
  </si>
  <si>
    <t>CN</t>
  </si>
  <si>
    <t>TC Toán</t>
  </si>
  <si>
    <t>TC văn</t>
  </si>
  <si>
    <t>6B-Thìn</t>
  </si>
  <si>
    <t>7B-</t>
  </si>
  <si>
    <t>TD-X</t>
  </si>
  <si>
    <t>NN-Thủy</t>
  </si>
  <si>
    <t>Lí-Lâm</t>
  </si>
  <si>
    <t>Có giá trị từ ngày: 05/9/2017</t>
  </si>
  <si>
    <t>Năm học: 2017-2018</t>
  </si>
  <si>
    <t>8A-Thiềm</t>
  </si>
  <si>
    <t>8B-Loan</t>
  </si>
  <si>
    <t>8C-Lựu</t>
  </si>
  <si>
    <t>8D-Dè</t>
  </si>
  <si>
    <t>9A-Chiển</t>
  </si>
  <si>
    <t>9B-Tuyền</t>
  </si>
  <si>
    <t>9C-Linh</t>
  </si>
  <si>
    <t>9D-Hương</t>
  </si>
  <si>
    <t>Hóa - Thiềm</t>
  </si>
  <si>
    <t>Toán - Tuyền</t>
  </si>
  <si>
    <t>Sinh-Linh</t>
  </si>
  <si>
    <t>TLong</t>
  </si>
  <si>
    <t>MT - T.Long</t>
  </si>
  <si>
    <t>Văn - Lương</t>
  </si>
  <si>
    <t>Văn - Hải</t>
  </si>
  <si>
    <t>Toán - Tứ</t>
  </si>
  <si>
    <t>Thủy</t>
  </si>
  <si>
    <t>Toán-Nga</t>
  </si>
  <si>
    <t>Địa -Thiềm</t>
  </si>
  <si>
    <t>TCVăn - Hải</t>
  </si>
  <si>
    <t>TCToán - Tứ</t>
  </si>
  <si>
    <t>TCVăn-Lương</t>
  </si>
  <si>
    <t>Hlong;Luyến</t>
  </si>
  <si>
    <t>Sinh Thiềm</t>
  </si>
  <si>
    <t>Chiển</t>
  </si>
  <si>
    <t>Địa -Yên</t>
  </si>
  <si>
    <t>Lí- T.Hương</t>
  </si>
  <si>
    <t>Địa-Thiềm</t>
  </si>
  <si>
    <t>Linh</t>
  </si>
  <si>
    <t>Sử - Hải</t>
  </si>
  <si>
    <t>CN-Dè</t>
  </si>
  <si>
    <t xml:space="preserve">Lương </t>
  </si>
  <si>
    <t>TCT -Khiên</t>
  </si>
  <si>
    <t>GD-Hải</t>
  </si>
  <si>
    <t>NN - Chiển</t>
  </si>
  <si>
    <t>Văn-Long</t>
  </si>
  <si>
    <t>Hoa</t>
  </si>
  <si>
    <t>CN - Nga</t>
  </si>
  <si>
    <t>Văn Hải</t>
  </si>
  <si>
    <t>TCT- Nga</t>
  </si>
  <si>
    <t>Yên;Tứ</t>
  </si>
  <si>
    <t>TCT - Nga</t>
  </si>
  <si>
    <t>CN - Dè</t>
  </si>
  <si>
    <t>Dè ;Ngọc</t>
  </si>
  <si>
    <t>CN - TTrong</t>
  </si>
  <si>
    <t>Lí- Tuyền</t>
  </si>
  <si>
    <t>Đông</t>
  </si>
  <si>
    <t>Sinh-Thiềm</t>
  </si>
  <si>
    <t>TCV-Long</t>
  </si>
  <si>
    <t>TCVăn -Lương</t>
  </si>
  <si>
    <t>TTrọng</t>
  </si>
  <si>
    <t>Văn- Yên</t>
  </si>
  <si>
    <t>Lí - Tuyền</t>
  </si>
  <si>
    <t>Hóa - Loan</t>
  </si>
  <si>
    <t>TCV- Long</t>
  </si>
  <si>
    <t>MT-TLong</t>
  </si>
  <si>
    <t>Sử - V.Hương</t>
  </si>
  <si>
    <t>Hải</t>
  </si>
  <si>
    <t>TCToán - Tuyền</t>
  </si>
  <si>
    <t>HLong</t>
  </si>
  <si>
    <t>Nga</t>
  </si>
  <si>
    <t>Hóa -Thiềm</t>
  </si>
  <si>
    <t>Lâm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</si>
</sst>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\-###0"/>
  </numFmts>
  <fonts count="22">
    <font>
      <sz val="14"/>
      <color rgb="FF000000"/>
      <name val="Times New Roman"/>
    </font>
    <font>
      <b/>
      <i/>
      <sz val="14"/>
      <color rgb="FF000000"/>
      <name val="Times New Roman"/>
    </font>
    <font>
      <sz val="12"/>
      <name val="Tahoma"/>
    </font>
    <font>
      <sz val="12"/>
      <name val="Times New Roman"/>
    </font>
    <font>
      <sz val="12"/>
      <color rgb="FF000000"/>
      <name val="Times New Roman"/>
    </font>
    <font>
      <sz val="14"/>
      <name val="Times New Roman"/>
    </font>
    <font>
      <sz val="18"/>
      <name val="Open Sans"/>
    </font>
    <font>
      <i/>
      <sz val="16"/>
      <color rgb="FF000000"/>
      <name val="Times New Roman"/>
    </font>
    <font>
      <b/>
      <sz val="12"/>
      <name val="Open Sans"/>
    </font>
    <font>
      <sz val="8"/>
      <name val="Tahoma"/>
    </font>
    <font>
      <b/>
      <sz val="12"/>
      <name val="Times New Roman"/>
    </font>
    <font>
      <b/>
      <i/>
      <sz val="12"/>
      <name val="Times New Roman"/>
    </font>
    <font>
      <b/>
      <sz val="16"/>
      <name val="Open Sans"/>
    </font>
    <font>
      <b/>
      <sz val="12"/>
      <name val="Tahoma"/>
    </font>
    <font>
      <sz val="14"/>
      <name val="Times New Roman"/>
    </font>
    <font>
      <u/>
      <sz val="14"/>
      <color rgb="FF000000"/>
      <name val="Times New Roman"/>
    </font>
    <font>
      <i/>
      <sz val="12"/>
      <name val="Times New Roman"/>
    </font>
    <font>
      <sz val="12"/>
      <name val="Calibri"/>
    </font>
    <font>
      <b/>
      <sz val="12"/>
      <name val="Calibri"/>
    </font>
    <font>
      <b/>
      <i/>
      <sz val="12"/>
      <name val="Calibri"/>
    </font>
    <font>
      <sz val="16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/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164" fontId="2" fillId="0" borderId="2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15" fillId="0" borderId="0" xfId="0" applyFont="1" applyAlignment="1"/>
    <xf numFmtId="0" fontId="3" fillId="0" borderId="3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/>
    </xf>
    <xf numFmtId="0" fontId="3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5" fillId="0" borderId="38" xfId="0" applyFont="1" applyBorder="1" applyAlignment="1"/>
    <xf numFmtId="0" fontId="3" fillId="0" borderId="35" xfId="0" applyFont="1" applyBorder="1" applyAlignment="1">
      <alignment vertical="center" wrapText="1"/>
    </xf>
    <xf numFmtId="0" fontId="0" fillId="0" borderId="14" xfId="0" applyFont="1" applyBorder="1" applyAlignment="1"/>
    <xf numFmtId="0" fontId="3" fillId="0" borderId="32" xfId="0" applyFont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26" xfId="0" applyFont="1" applyBorder="1" applyAlignment="1">
      <alignment horizontal="left" vertical="center" wrapText="1"/>
    </xf>
    <xf numFmtId="0" fontId="20" fillId="0" borderId="13" xfId="0" applyFont="1" applyBorder="1" applyAlignment="1"/>
    <xf numFmtId="0" fontId="3" fillId="0" borderId="25" xfId="0" applyFont="1" applyBorder="1" applyAlignment="1">
      <alignment horizontal="left" vertical="center" wrapText="1"/>
    </xf>
    <xf numFmtId="0" fontId="21" fillId="0" borderId="13" xfId="0" applyFont="1" applyBorder="1" applyAlignment="1"/>
    <xf numFmtId="0" fontId="4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30" xfId="0" applyFont="1" applyBorder="1" applyAlignment="1"/>
    <xf numFmtId="0" fontId="0" fillId="0" borderId="28" xfId="0" applyFont="1" applyBorder="1" applyAlignment="1"/>
    <xf numFmtId="0" fontId="4" fillId="0" borderId="21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7" fillId="0" borderId="12" xfId="0" applyFont="1" applyBorder="1" applyAlignment="1"/>
    <xf numFmtId="0" fontId="17" fillId="0" borderId="13" xfId="0" applyFont="1" applyBorder="1" applyAlignment="1"/>
    <xf numFmtId="0" fontId="1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0" fillId="0" borderId="12" xfId="0" applyFont="1" applyBorder="1" applyAlignment="1"/>
    <xf numFmtId="0" fontId="3" fillId="0" borderId="4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4" fillId="0" borderId="18" xfId="0" applyFont="1" applyBorder="1"/>
    <xf numFmtId="0" fontId="14" fillId="0" borderId="26" xfId="0" applyFont="1" applyBorder="1"/>
    <xf numFmtId="0" fontId="16" fillId="0" borderId="0" xfId="0" applyFont="1" applyAlignment="1">
      <alignment horizontal="center" vertical="center" wrapText="1"/>
    </xf>
    <xf numFmtId="0" fontId="0" fillId="0" borderId="0" xfId="0" applyFont="1" applyAlignment="1"/>
    <xf numFmtId="0" fontId="16" fillId="0" borderId="38" xfId="0" applyFont="1" applyBorder="1" applyAlignment="1">
      <alignment horizontal="center" vertical="center" wrapText="1"/>
    </xf>
    <xf numFmtId="0" fontId="14" fillId="0" borderId="38" xfId="0" applyFont="1" applyBorder="1"/>
    <xf numFmtId="0" fontId="17" fillId="0" borderId="16" xfId="0" applyFont="1" applyBorder="1" applyAlignment="1">
      <alignment horizontal="center"/>
    </xf>
    <xf numFmtId="0" fontId="14" fillId="0" borderId="19" xfId="0" applyFont="1" applyBorder="1"/>
    <xf numFmtId="0" fontId="8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14" fillId="0" borderId="39" xfId="0" applyFont="1" applyBorder="1"/>
    <xf numFmtId="0" fontId="12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14" fillId="0" borderId="15" xfId="0" applyFont="1" applyBorder="1"/>
    <xf numFmtId="0" fontId="14" fillId="0" borderId="25" xfId="0" applyFont="1" applyBorder="1"/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5" workbookViewId="0"/>
  </sheetViews>
  <sheetFormatPr defaultColWidth="10.109375" defaultRowHeight="15" customHeight="1"/>
  <cols>
    <col min="1" max="1" width="5.109375" customWidth="1"/>
    <col min="2" max="2" width="5.21875" customWidth="1"/>
    <col min="3" max="3" width="12.33203125" customWidth="1"/>
    <col min="4" max="4" width="11" customWidth="1"/>
    <col min="5" max="5" width="10.88671875" customWidth="1"/>
    <col min="6" max="6" width="11.21875" customWidth="1"/>
    <col min="7" max="7" width="10.6640625" customWidth="1"/>
    <col min="8" max="8" width="11" customWidth="1"/>
    <col min="9" max="9" width="11.44140625" customWidth="1"/>
    <col min="10" max="10" width="10.88671875" customWidth="1"/>
    <col min="11" max="11" width="10.6640625" customWidth="1"/>
    <col min="12" max="12" width="8.88671875" customWidth="1"/>
    <col min="13" max="13" width="11.44140625" customWidth="1"/>
    <col min="14" max="26" width="8" customWidth="1"/>
  </cols>
  <sheetData>
    <row r="1" spans="1:26" ht="23.25" customHeight="1">
      <c r="A1" s="2" t="s">
        <v>0</v>
      </c>
      <c r="B1" s="3"/>
      <c r="C1" s="5"/>
      <c r="D1" s="5"/>
      <c r="E1" s="6"/>
      <c r="F1" s="7" t="s">
        <v>1</v>
      </c>
      <c r="G1" s="6"/>
      <c r="H1" s="5"/>
      <c r="I1" s="175" t="s">
        <v>2</v>
      </c>
      <c r="J1" s="169"/>
      <c r="K1" s="16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8.75" customHeight="1">
      <c r="A2" s="2" t="s">
        <v>3</v>
      </c>
      <c r="B2" s="3"/>
      <c r="C2" s="5"/>
      <c r="D2" s="5"/>
      <c r="E2" s="9"/>
      <c r="F2" s="174" t="s">
        <v>4</v>
      </c>
      <c r="G2" s="169"/>
      <c r="H2" s="5"/>
      <c r="I2" s="5"/>
      <c r="J2" s="5"/>
      <c r="K2" s="1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6.75" customHeight="1">
      <c r="A3" s="5"/>
      <c r="B3" s="11"/>
      <c r="C3" s="11"/>
      <c r="D3" s="11"/>
      <c r="E3" s="5"/>
      <c r="F3" s="5"/>
      <c r="G3" s="5"/>
      <c r="H3" s="5"/>
      <c r="I3" s="5"/>
      <c r="J3" s="5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0.25" customHeight="1">
      <c r="A4" s="12" t="s">
        <v>5</v>
      </c>
      <c r="B4" s="13" t="s">
        <v>6</v>
      </c>
      <c r="C4" s="14" t="s">
        <v>7</v>
      </c>
      <c r="D4" s="15" t="s">
        <v>8</v>
      </c>
      <c r="E4" s="15" t="s">
        <v>9</v>
      </c>
      <c r="F4" s="15" t="s">
        <v>10</v>
      </c>
      <c r="G4" s="16" t="s">
        <v>11</v>
      </c>
      <c r="H4" s="15" t="s">
        <v>12</v>
      </c>
      <c r="I4" s="15" t="s">
        <v>13</v>
      </c>
      <c r="J4" s="17" t="s">
        <v>14</v>
      </c>
      <c r="K4" s="18" t="s">
        <v>15</v>
      </c>
      <c r="L4" s="8"/>
      <c r="M4" s="19" t="s">
        <v>16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7.25" customHeight="1">
      <c r="A5" s="165" t="s">
        <v>17</v>
      </c>
      <c r="B5" s="20">
        <v>1</v>
      </c>
      <c r="C5" s="21" t="s">
        <v>18</v>
      </c>
      <c r="D5" s="22" t="s">
        <v>18</v>
      </c>
      <c r="E5" s="22" t="s">
        <v>18</v>
      </c>
      <c r="F5" s="22" t="s">
        <v>18</v>
      </c>
      <c r="G5" s="22" t="s">
        <v>18</v>
      </c>
      <c r="H5" s="22" t="s">
        <v>18</v>
      </c>
      <c r="I5" s="22" t="s">
        <v>18</v>
      </c>
      <c r="J5" s="23" t="s">
        <v>18</v>
      </c>
      <c r="K5" s="24"/>
      <c r="L5" s="8"/>
      <c r="M5" s="31" t="s">
        <v>21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7.25" customHeight="1">
      <c r="A6" s="166"/>
      <c r="B6" s="32">
        <v>2</v>
      </c>
      <c r="C6" s="35" t="s">
        <v>32</v>
      </c>
      <c r="D6" s="36" t="s">
        <v>35</v>
      </c>
      <c r="E6" s="36" t="s">
        <v>36</v>
      </c>
      <c r="F6" s="36" t="s">
        <v>37</v>
      </c>
      <c r="G6" s="36" t="s">
        <v>38</v>
      </c>
      <c r="H6" s="36" t="s">
        <v>39</v>
      </c>
      <c r="I6" s="36" t="s">
        <v>40</v>
      </c>
      <c r="J6" s="36" t="s">
        <v>41</v>
      </c>
      <c r="K6" s="31"/>
      <c r="L6" s="8"/>
      <c r="M6" s="31" t="s">
        <v>42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7.25" customHeight="1">
      <c r="A7" s="166"/>
      <c r="B7" s="32">
        <v>3</v>
      </c>
      <c r="C7" s="38" t="s">
        <v>35</v>
      </c>
      <c r="D7" s="36" t="s">
        <v>37</v>
      </c>
      <c r="E7" s="40" t="s">
        <v>32</v>
      </c>
      <c r="F7" s="41" t="s">
        <v>47</v>
      </c>
      <c r="G7" s="36" t="s">
        <v>48</v>
      </c>
      <c r="H7" s="42" t="s">
        <v>49</v>
      </c>
      <c r="I7" s="42" t="s">
        <v>50</v>
      </c>
      <c r="J7" s="36" t="s">
        <v>39</v>
      </c>
      <c r="K7" s="31"/>
      <c r="L7" s="8"/>
      <c r="M7" s="44" t="s">
        <v>51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>
      <c r="A8" s="166"/>
      <c r="B8" s="32">
        <v>4</v>
      </c>
      <c r="C8" s="38" t="s">
        <v>40</v>
      </c>
      <c r="D8" s="36" t="s">
        <v>52</v>
      </c>
      <c r="E8" s="36" t="s">
        <v>53</v>
      </c>
      <c r="F8" s="42" t="s">
        <v>54</v>
      </c>
      <c r="G8" s="42" t="s">
        <v>49</v>
      </c>
      <c r="H8" s="42" t="s">
        <v>55</v>
      </c>
      <c r="I8" s="36" t="s">
        <v>56</v>
      </c>
      <c r="J8" s="43" t="s">
        <v>57</v>
      </c>
      <c r="K8" s="44"/>
      <c r="L8" s="8"/>
      <c r="M8" s="46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7.25" customHeight="1">
      <c r="A9" s="167"/>
      <c r="B9" s="47">
        <v>5</v>
      </c>
      <c r="C9" s="38" t="s">
        <v>37</v>
      </c>
      <c r="D9" s="36" t="s">
        <v>40</v>
      </c>
      <c r="E9" s="42" t="s">
        <v>54</v>
      </c>
      <c r="F9" s="41" t="s">
        <v>58</v>
      </c>
      <c r="G9" s="49" t="s">
        <v>50</v>
      </c>
      <c r="H9" s="36" t="s">
        <v>60</v>
      </c>
      <c r="I9" s="42" t="s">
        <v>55</v>
      </c>
      <c r="J9" s="36" t="s">
        <v>56</v>
      </c>
      <c r="K9" s="46"/>
      <c r="L9" s="8"/>
      <c r="M9" s="51" t="s">
        <v>61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7.25" customHeight="1">
      <c r="A10" s="165" t="s">
        <v>62</v>
      </c>
      <c r="B10" s="20">
        <v>1</v>
      </c>
      <c r="C10" s="53" t="s">
        <v>32</v>
      </c>
      <c r="D10" s="54" t="s">
        <v>63</v>
      </c>
      <c r="E10" s="55" t="s">
        <v>64</v>
      </c>
      <c r="F10" s="55" t="s">
        <v>65</v>
      </c>
      <c r="G10" s="42" t="s">
        <v>49</v>
      </c>
      <c r="H10" s="55" t="s">
        <v>38</v>
      </c>
      <c r="I10" s="55" t="s">
        <v>53</v>
      </c>
      <c r="J10" s="69" t="s">
        <v>57</v>
      </c>
      <c r="K10" s="51"/>
      <c r="L10" s="8"/>
      <c r="M10" s="31" t="s">
        <v>72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6.5" customHeight="1">
      <c r="A11" s="166"/>
      <c r="B11" s="32">
        <v>2</v>
      </c>
      <c r="C11" s="38" t="s">
        <v>64</v>
      </c>
      <c r="D11" s="36" t="s">
        <v>53</v>
      </c>
      <c r="E11" s="40" t="s">
        <v>73</v>
      </c>
      <c r="F11" s="36" t="s">
        <v>37</v>
      </c>
      <c r="G11" s="36" t="s">
        <v>38</v>
      </c>
      <c r="H11" s="70" t="s">
        <v>74</v>
      </c>
      <c r="I11" s="70" t="s">
        <v>75</v>
      </c>
      <c r="J11" s="36" t="s">
        <v>60</v>
      </c>
      <c r="K11" s="31"/>
      <c r="L11" s="8"/>
      <c r="M11" s="31" t="s">
        <v>76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7.25" customHeight="1">
      <c r="A12" s="166"/>
      <c r="B12" s="32">
        <v>3</v>
      </c>
      <c r="C12" s="38" t="s">
        <v>65</v>
      </c>
      <c r="D12" s="36" t="s">
        <v>64</v>
      </c>
      <c r="E12" s="40" t="s">
        <v>32</v>
      </c>
      <c r="F12" s="36" t="s">
        <v>69</v>
      </c>
      <c r="G12" s="36" t="s">
        <v>53</v>
      </c>
      <c r="H12" s="42" t="s">
        <v>49</v>
      </c>
      <c r="I12" s="40" t="s">
        <v>77</v>
      </c>
      <c r="J12" s="70" t="s">
        <v>74</v>
      </c>
      <c r="K12" s="31"/>
      <c r="L12" s="8"/>
      <c r="M12" s="31" t="s">
        <v>78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7.25" customHeight="1">
      <c r="A13" s="166"/>
      <c r="B13" s="32">
        <v>4</v>
      </c>
      <c r="C13" s="38" t="s">
        <v>79</v>
      </c>
      <c r="D13" s="36" t="s">
        <v>37</v>
      </c>
      <c r="E13" s="36" t="s">
        <v>36</v>
      </c>
      <c r="F13" s="36" t="s">
        <v>69</v>
      </c>
      <c r="G13" s="36" t="s">
        <v>60</v>
      </c>
      <c r="H13" s="42" t="s">
        <v>49</v>
      </c>
      <c r="I13" s="40" t="s">
        <v>77</v>
      </c>
      <c r="J13" s="36" t="s">
        <v>65</v>
      </c>
      <c r="K13" s="31"/>
      <c r="L13" s="8"/>
      <c r="M13" s="46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7.25" customHeight="1">
      <c r="A14" s="167"/>
      <c r="B14" s="47">
        <v>5</v>
      </c>
      <c r="C14" s="72" t="s">
        <v>73</v>
      </c>
      <c r="D14" s="49" t="s">
        <v>80</v>
      </c>
      <c r="E14" s="49" t="s">
        <v>36</v>
      </c>
      <c r="F14" s="49" t="s">
        <v>64</v>
      </c>
      <c r="G14" s="70" t="s">
        <v>74</v>
      </c>
      <c r="H14" s="36" t="s">
        <v>60</v>
      </c>
      <c r="I14" s="74" t="s">
        <v>65</v>
      </c>
      <c r="J14" s="76" t="s">
        <v>81</v>
      </c>
      <c r="K14" s="46"/>
      <c r="L14" s="8"/>
      <c r="M14" s="24" t="s">
        <v>82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7.25" customHeight="1">
      <c r="A15" s="165" t="s">
        <v>83</v>
      </c>
      <c r="B15" s="20">
        <v>1</v>
      </c>
      <c r="C15" s="80" t="s">
        <v>37</v>
      </c>
      <c r="D15" s="42" t="s">
        <v>84</v>
      </c>
      <c r="E15" s="82" t="s">
        <v>40</v>
      </c>
      <c r="F15" s="36" t="s">
        <v>35</v>
      </c>
      <c r="G15" s="55" t="s">
        <v>49</v>
      </c>
      <c r="H15" s="55" t="s">
        <v>53</v>
      </c>
      <c r="I15" s="54" t="s">
        <v>77</v>
      </c>
      <c r="J15" s="43" t="s">
        <v>59</v>
      </c>
      <c r="K15" s="24"/>
      <c r="L15" s="8"/>
      <c r="M15" s="19" t="s">
        <v>88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7.25" customHeight="1">
      <c r="A16" s="166"/>
      <c r="B16" s="32">
        <v>2</v>
      </c>
      <c r="C16" s="38" t="s">
        <v>37</v>
      </c>
      <c r="D16" s="36" t="s">
        <v>52</v>
      </c>
      <c r="E16" s="36" t="s">
        <v>35</v>
      </c>
      <c r="F16" s="42" t="s">
        <v>84</v>
      </c>
      <c r="G16" s="42" t="s">
        <v>49</v>
      </c>
      <c r="H16" s="36" t="s">
        <v>89</v>
      </c>
      <c r="I16" s="40" t="s">
        <v>77</v>
      </c>
      <c r="J16" s="36" t="s">
        <v>41</v>
      </c>
      <c r="K16" s="19"/>
      <c r="L16" s="8"/>
      <c r="M16" s="19" t="s">
        <v>90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7.25" customHeight="1">
      <c r="A17" s="166"/>
      <c r="B17" s="32">
        <v>3</v>
      </c>
      <c r="C17" s="38" t="s">
        <v>53</v>
      </c>
      <c r="D17" s="36" t="s">
        <v>52</v>
      </c>
      <c r="E17" s="36" t="s">
        <v>36</v>
      </c>
      <c r="F17" s="42" t="s">
        <v>40</v>
      </c>
      <c r="G17" s="36" t="s">
        <v>59</v>
      </c>
      <c r="H17" s="36" t="s">
        <v>48</v>
      </c>
      <c r="I17" s="36" t="s">
        <v>89</v>
      </c>
      <c r="J17" s="36" t="s">
        <v>56</v>
      </c>
      <c r="K17" s="19"/>
      <c r="L17" s="8"/>
      <c r="M17" s="19" t="s">
        <v>91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7.25" customHeight="1">
      <c r="A18" s="166"/>
      <c r="B18" s="32">
        <v>4</v>
      </c>
      <c r="C18" s="84" t="s">
        <v>84</v>
      </c>
      <c r="D18" s="36" t="s">
        <v>37</v>
      </c>
      <c r="E18" s="36" t="s">
        <v>53</v>
      </c>
      <c r="F18" s="36" t="s">
        <v>69</v>
      </c>
      <c r="G18" s="36" t="s">
        <v>48</v>
      </c>
      <c r="H18" s="36" t="s">
        <v>49</v>
      </c>
      <c r="I18" s="36" t="s">
        <v>59</v>
      </c>
      <c r="J18" s="36" t="s">
        <v>89</v>
      </c>
      <c r="K18" s="19"/>
      <c r="L18" s="8"/>
      <c r="M18" s="85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7.25" customHeight="1">
      <c r="A19" s="167"/>
      <c r="B19" s="47">
        <v>5</v>
      </c>
      <c r="C19" s="84" t="s">
        <v>54</v>
      </c>
      <c r="D19" s="40" t="s">
        <v>73</v>
      </c>
      <c r="E19" s="42" t="s">
        <v>84</v>
      </c>
      <c r="F19" s="36" t="s">
        <v>95</v>
      </c>
      <c r="G19" s="36" t="s">
        <v>89</v>
      </c>
      <c r="H19" s="42" t="s">
        <v>59</v>
      </c>
      <c r="I19" s="42" t="s">
        <v>96</v>
      </c>
      <c r="J19" s="42" t="s">
        <v>50</v>
      </c>
      <c r="K19" s="85"/>
      <c r="L19" s="8"/>
      <c r="M19" s="19" t="s">
        <v>97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7.25" customHeight="1">
      <c r="A20" s="165" t="s">
        <v>98</v>
      </c>
      <c r="B20" s="20">
        <v>1</v>
      </c>
      <c r="C20" s="90" t="s">
        <v>32</v>
      </c>
      <c r="D20" s="54" t="s">
        <v>73</v>
      </c>
      <c r="E20" s="55" t="s">
        <v>65</v>
      </c>
      <c r="F20" s="91" t="s">
        <v>40</v>
      </c>
      <c r="G20" s="55" t="s">
        <v>48</v>
      </c>
      <c r="H20" s="55" t="s">
        <v>49</v>
      </c>
      <c r="I20" s="55" t="s">
        <v>99</v>
      </c>
      <c r="J20" s="69" t="s">
        <v>75</v>
      </c>
      <c r="K20" s="19"/>
      <c r="L20" s="8"/>
      <c r="M20" s="19" t="s">
        <v>109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7.25" customHeight="1">
      <c r="A21" s="166"/>
      <c r="B21" s="32">
        <v>2</v>
      </c>
      <c r="C21" s="38" t="s">
        <v>63</v>
      </c>
      <c r="D21" s="42" t="s">
        <v>59</v>
      </c>
      <c r="E21" s="42" t="s">
        <v>40</v>
      </c>
      <c r="F21" s="36" t="s">
        <v>53</v>
      </c>
      <c r="G21" s="42" t="s">
        <v>49</v>
      </c>
      <c r="H21" s="36" t="s">
        <v>48</v>
      </c>
      <c r="I21" s="40" t="s">
        <v>77</v>
      </c>
      <c r="J21" s="43" t="s">
        <v>57</v>
      </c>
      <c r="K21" s="19"/>
      <c r="L21" s="8"/>
      <c r="M21" s="19" t="s">
        <v>110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7.25" customHeight="1">
      <c r="A22" s="166"/>
      <c r="B22" s="32">
        <v>3</v>
      </c>
      <c r="C22" s="38" t="s">
        <v>59</v>
      </c>
      <c r="D22" s="36" t="s">
        <v>65</v>
      </c>
      <c r="E22" s="36" t="s">
        <v>32</v>
      </c>
      <c r="F22" s="40" t="s">
        <v>73</v>
      </c>
      <c r="G22" s="36" t="s">
        <v>53</v>
      </c>
      <c r="H22" s="36" t="s">
        <v>112</v>
      </c>
      <c r="I22" s="36" t="s">
        <v>56</v>
      </c>
      <c r="J22" s="43" t="s">
        <v>57</v>
      </c>
      <c r="K22" s="19"/>
      <c r="L22" s="8"/>
      <c r="M22" s="19" t="s">
        <v>113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7.25" customHeight="1">
      <c r="A23" s="166"/>
      <c r="B23" s="32">
        <v>4</v>
      </c>
      <c r="C23" s="84" t="s">
        <v>58</v>
      </c>
      <c r="D23" s="42" t="s">
        <v>40</v>
      </c>
      <c r="E23" s="36" t="s">
        <v>59</v>
      </c>
      <c r="F23" s="36" t="s">
        <v>69</v>
      </c>
      <c r="G23" s="36" t="s">
        <v>96</v>
      </c>
      <c r="H23" s="36" t="s">
        <v>41</v>
      </c>
      <c r="I23" s="93" t="s">
        <v>65</v>
      </c>
      <c r="J23" s="36" t="s">
        <v>56</v>
      </c>
      <c r="K23" s="19"/>
      <c r="L23" s="8"/>
      <c r="M23" s="46" t="s">
        <v>90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7.25" customHeight="1">
      <c r="A24" s="167"/>
      <c r="B24" s="47">
        <v>5</v>
      </c>
      <c r="C24" s="94" t="s">
        <v>65</v>
      </c>
      <c r="D24" s="49" t="s">
        <v>63</v>
      </c>
      <c r="E24" s="75" t="s">
        <v>73</v>
      </c>
      <c r="F24" s="49" t="s">
        <v>59</v>
      </c>
      <c r="G24" s="42" t="s">
        <v>99</v>
      </c>
      <c r="H24" s="49" t="s">
        <v>96</v>
      </c>
      <c r="I24" s="52" t="s">
        <v>116</v>
      </c>
      <c r="J24" s="76" t="s">
        <v>81</v>
      </c>
      <c r="K24" s="46"/>
      <c r="L24" s="8"/>
      <c r="M24" s="92" t="s">
        <v>108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7.25" customHeight="1">
      <c r="A25" s="165" t="s">
        <v>106</v>
      </c>
      <c r="B25" s="20">
        <v>1</v>
      </c>
      <c r="C25" s="38" t="s">
        <v>37</v>
      </c>
      <c r="D25" s="55" t="s">
        <v>53</v>
      </c>
      <c r="E25" s="42" t="s">
        <v>58</v>
      </c>
      <c r="F25" s="36" t="s">
        <v>35</v>
      </c>
      <c r="G25" s="55" t="s">
        <v>48</v>
      </c>
      <c r="H25" s="55" t="s">
        <v>50</v>
      </c>
      <c r="I25" s="99" t="s">
        <v>107</v>
      </c>
      <c r="J25" s="73" t="s">
        <v>74</v>
      </c>
      <c r="K25" s="92"/>
      <c r="L25" s="8"/>
      <c r="M25" s="19" t="s">
        <v>111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7.25" customHeight="1">
      <c r="A26" s="166"/>
      <c r="B26" s="32">
        <v>2</v>
      </c>
      <c r="C26" s="84" t="s">
        <v>80</v>
      </c>
      <c r="D26" s="36" t="s">
        <v>52</v>
      </c>
      <c r="E26" s="36" t="s">
        <v>40</v>
      </c>
      <c r="F26" s="93" t="s">
        <v>65</v>
      </c>
      <c r="G26" s="40" t="s">
        <v>74</v>
      </c>
      <c r="H26" s="36" t="s">
        <v>48</v>
      </c>
      <c r="I26" s="36" t="s">
        <v>53</v>
      </c>
      <c r="J26" s="34" t="s">
        <v>107</v>
      </c>
      <c r="K26" s="19"/>
      <c r="L26" s="8"/>
      <c r="M26" s="100" t="s">
        <v>128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7.25" customHeight="1">
      <c r="A27" s="166"/>
      <c r="B27" s="32">
        <v>3</v>
      </c>
      <c r="C27" s="38" t="s">
        <v>53</v>
      </c>
      <c r="D27" s="40" t="s">
        <v>115</v>
      </c>
      <c r="E27" s="36" t="s">
        <v>32</v>
      </c>
      <c r="F27" s="36" t="s">
        <v>37</v>
      </c>
      <c r="G27" s="36" t="s">
        <v>112</v>
      </c>
      <c r="H27" s="40" t="s">
        <v>74</v>
      </c>
      <c r="I27" s="36" t="s">
        <v>39</v>
      </c>
      <c r="J27" s="43" t="s">
        <v>65</v>
      </c>
      <c r="K27" s="100"/>
      <c r="L27" s="8"/>
      <c r="M27" s="1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7.25" customHeight="1">
      <c r="A28" s="166"/>
      <c r="B28" s="32">
        <v>4</v>
      </c>
      <c r="C28" s="38" t="s">
        <v>40</v>
      </c>
      <c r="D28" s="42" t="s">
        <v>58</v>
      </c>
      <c r="E28" s="93" t="s">
        <v>65</v>
      </c>
      <c r="F28" s="36" t="s">
        <v>53</v>
      </c>
      <c r="G28" s="36" t="s">
        <v>39</v>
      </c>
      <c r="H28" s="34" t="s">
        <v>107</v>
      </c>
      <c r="I28" s="36" t="s">
        <v>56</v>
      </c>
      <c r="J28" s="43" t="s">
        <v>57</v>
      </c>
      <c r="K28" s="19"/>
      <c r="L28" s="8"/>
      <c r="M28" s="46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7.25" customHeight="1">
      <c r="A29" s="167"/>
      <c r="B29" s="47">
        <v>5</v>
      </c>
      <c r="C29" s="84" t="s">
        <v>114</v>
      </c>
      <c r="D29" s="42" t="s">
        <v>65</v>
      </c>
      <c r="E29" s="42" t="s">
        <v>63</v>
      </c>
      <c r="F29" s="36" t="s">
        <v>40</v>
      </c>
      <c r="G29" s="68" t="s">
        <v>107</v>
      </c>
      <c r="H29" s="36" t="s">
        <v>118</v>
      </c>
      <c r="I29" s="95" t="s">
        <v>60</v>
      </c>
      <c r="J29" s="52" t="s">
        <v>116</v>
      </c>
      <c r="K29" s="46"/>
      <c r="L29" s="8"/>
      <c r="M29" s="19" t="s">
        <v>129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7.25" customHeight="1">
      <c r="A30" s="165" t="s">
        <v>117</v>
      </c>
      <c r="B30" s="20">
        <v>1</v>
      </c>
      <c r="C30" s="90" t="s">
        <v>40</v>
      </c>
      <c r="D30" s="55" t="s">
        <v>35</v>
      </c>
      <c r="E30" s="55" t="s">
        <v>79</v>
      </c>
      <c r="F30" s="55" t="s">
        <v>124</v>
      </c>
      <c r="G30" s="55" t="s">
        <v>118</v>
      </c>
      <c r="H30" s="55" t="s">
        <v>84</v>
      </c>
      <c r="I30" s="36" t="s">
        <v>56</v>
      </c>
      <c r="J30" s="55" t="s">
        <v>99</v>
      </c>
      <c r="K30" s="19"/>
      <c r="L30" s="8"/>
      <c r="M30" s="19" t="s">
        <v>135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7.25" customHeight="1">
      <c r="A31" s="166"/>
      <c r="B31" s="32">
        <v>2</v>
      </c>
      <c r="C31" s="38" t="s">
        <v>32</v>
      </c>
      <c r="D31" s="36" t="s">
        <v>40</v>
      </c>
      <c r="E31" s="36" t="s">
        <v>35</v>
      </c>
      <c r="F31" s="36" t="s">
        <v>37</v>
      </c>
      <c r="G31" s="42" t="s">
        <v>84</v>
      </c>
      <c r="H31" s="81" t="s">
        <v>38</v>
      </c>
      <c r="I31" s="40" t="s">
        <v>77</v>
      </c>
      <c r="J31" s="36" t="s">
        <v>56</v>
      </c>
      <c r="K31" s="19"/>
      <c r="L31" s="8"/>
      <c r="M31" s="100" t="s">
        <v>136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7.25" customHeight="1">
      <c r="A32" s="166"/>
      <c r="B32" s="32">
        <v>3</v>
      </c>
      <c r="C32" s="35" t="s">
        <v>73</v>
      </c>
      <c r="D32" s="42" t="s">
        <v>54</v>
      </c>
      <c r="E32" s="36" t="s">
        <v>121</v>
      </c>
      <c r="F32" s="42" t="s">
        <v>80</v>
      </c>
      <c r="G32" s="36" t="s">
        <v>39</v>
      </c>
      <c r="H32" s="93" t="s">
        <v>48</v>
      </c>
      <c r="I32" s="36" t="s">
        <v>40</v>
      </c>
      <c r="J32" s="43" t="s">
        <v>84</v>
      </c>
      <c r="K32" s="100"/>
      <c r="L32" s="8"/>
      <c r="M32" s="9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7.25" customHeight="1">
      <c r="A33" s="166"/>
      <c r="B33" s="32">
        <v>4</v>
      </c>
      <c r="C33" s="38" t="s">
        <v>35</v>
      </c>
      <c r="D33" s="36" t="s">
        <v>37</v>
      </c>
      <c r="E33" s="81" t="s">
        <v>126</v>
      </c>
      <c r="F33" s="40" t="s">
        <v>73</v>
      </c>
      <c r="G33" s="36" t="s">
        <v>96</v>
      </c>
      <c r="H33" s="36" t="s">
        <v>39</v>
      </c>
      <c r="I33" s="36" t="s">
        <v>84</v>
      </c>
      <c r="J33" s="102" t="s">
        <v>137</v>
      </c>
      <c r="K33" s="92"/>
      <c r="L33" s="8"/>
      <c r="M33" s="46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7.25" customHeight="1">
      <c r="A34" s="167"/>
      <c r="B34" s="47">
        <v>5</v>
      </c>
      <c r="C34" s="94" t="s">
        <v>130</v>
      </c>
      <c r="D34" s="49" t="s">
        <v>130</v>
      </c>
      <c r="E34" s="49" t="s">
        <v>130</v>
      </c>
      <c r="F34" s="49" t="s">
        <v>130</v>
      </c>
      <c r="G34" s="49" t="s">
        <v>130</v>
      </c>
      <c r="H34" s="49" t="s">
        <v>130</v>
      </c>
      <c r="I34" s="104" t="s">
        <v>130</v>
      </c>
      <c r="J34" s="76" t="s">
        <v>130</v>
      </c>
      <c r="K34" s="46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5.5" customHeight="1">
      <c r="A35" s="8"/>
      <c r="B35" s="8"/>
      <c r="C35" s="106"/>
      <c r="D35" s="170" t="s">
        <v>134</v>
      </c>
      <c r="E35" s="171"/>
      <c r="F35" s="171"/>
      <c r="G35" s="171"/>
      <c r="H35" s="8"/>
      <c r="I35" s="8"/>
      <c r="J35" s="8"/>
      <c r="K35" s="10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5.5" customHeight="1">
      <c r="A36" s="8"/>
      <c r="B36" s="8"/>
      <c r="C36" s="8"/>
      <c r="D36" s="168" t="s">
        <v>139</v>
      </c>
      <c r="E36" s="169"/>
      <c r="F36" s="169"/>
      <c r="G36" s="169"/>
      <c r="H36" s="8"/>
      <c r="I36" s="8"/>
      <c r="J36" s="8"/>
      <c r="K36" s="10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8.75" customHeight="1">
      <c r="A37" s="110"/>
      <c r="B37" s="111"/>
      <c r="C37" s="110"/>
      <c r="D37" s="8"/>
      <c r="E37" s="110"/>
      <c r="F37" s="110"/>
      <c r="G37" s="110"/>
      <c r="H37" s="110"/>
      <c r="I37" s="110"/>
      <c r="J37" s="110"/>
      <c r="K37" s="112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8.75" customHeight="1">
      <c r="A38" s="110"/>
      <c r="B38" s="111"/>
      <c r="C38" s="110"/>
      <c r="D38" s="110" t="s">
        <v>141</v>
      </c>
      <c r="E38" s="110"/>
      <c r="F38" s="110"/>
      <c r="G38" s="110"/>
      <c r="H38" s="110"/>
      <c r="I38" s="110"/>
      <c r="J38" s="110"/>
      <c r="K38" s="112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8.75" customHeight="1">
      <c r="A39" s="110"/>
      <c r="B39" s="111"/>
      <c r="C39" s="110"/>
      <c r="D39" s="110"/>
      <c r="E39" s="110"/>
      <c r="F39" s="110"/>
      <c r="G39" s="110"/>
      <c r="H39" s="110"/>
      <c r="I39" s="110"/>
      <c r="J39" s="110"/>
      <c r="K39" s="112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1" customHeight="1">
      <c r="A40" s="110">
        <v>1</v>
      </c>
      <c r="B40" s="114" t="s">
        <v>142</v>
      </c>
      <c r="C40" s="116">
        <f>COUNTIF(C5:C34,"Toán-Tuyền")</f>
        <v>4</v>
      </c>
      <c r="D40" s="116">
        <f>COUNTIF(D7:D38,"Toán-T.Trọng")</f>
        <v>4</v>
      </c>
      <c r="E40" s="116">
        <f>COUNTIF(E5:E34,"Toán-Tuyền")</f>
        <v>4</v>
      </c>
      <c r="F40" s="116">
        <f>COUNTIF(F7:F37,"Toán-Thủy")</f>
        <v>4</v>
      </c>
      <c r="G40" s="116">
        <f t="shared" ref="G40:H40" si="0">COUNTIF(G7:G37,"Toán -Khiên")</f>
        <v>4</v>
      </c>
      <c r="H40" s="116">
        <f t="shared" si="0"/>
        <v>4</v>
      </c>
      <c r="I40" s="116">
        <f t="shared" ref="I40:J40" si="1">COUNTIF(I7:I37,"Toán -Tứ")</f>
        <v>4</v>
      </c>
      <c r="J40" s="116">
        <f t="shared" si="1"/>
        <v>4</v>
      </c>
      <c r="K40" s="112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21" customHeight="1">
      <c r="A41" s="110">
        <v>2</v>
      </c>
      <c r="B41" s="114" t="s">
        <v>146</v>
      </c>
      <c r="C41" s="116">
        <f t="shared" ref="C41:F41" si="2">COUNTIF(C$6:C$35,"Lí-Lâm")</f>
        <v>1</v>
      </c>
      <c r="D41" s="116">
        <f t="shared" si="2"/>
        <v>1</v>
      </c>
      <c r="E41" s="116">
        <f t="shared" si="2"/>
        <v>1</v>
      </c>
      <c r="F41" s="116">
        <f t="shared" si="2"/>
        <v>1</v>
      </c>
      <c r="G41" s="116">
        <f t="shared" ref="G41:I41" si="3">COUNTIF(G$6:G$35,"Lí-Khiên")</f>
        <v>2</v>
      </c>
      <c r="H41" s="116">
        <f t="shared" si="3"/>
        <v>2</v>
      </c>
      <c r="I41" s="116">
        <f t="shared" si="3"/>
        <v>2</v>
      </c>
      <c r="J41" s="116">
        <f>COUNTIF(J$6:J$35,"Lí-Thủy")</f>
        <v>2</v>
      </c>
      <c r="K41" s="112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21" customHeight="1">
      <c r="A42" s="110">
        <v>3</v>
      </c>
      <c r="B42" s="114" t="s">
        <v>148</v>
      </c>
      <c r="C42" s="116">
        <f t="shared" ref="C42:D42" si="4">COUNTIF(C$6:C$35,"Văn-Ngọc")</f>
        <v>4</v>
      </c>
      <c r="D42" s="116">
        <f t="shared" si="4"/>
        <v>4</v>
      </c>
      <c r="E42" s="116">
        <f>COUNTIF(E$6:E$35,"Văn-Hằng")</f>
        <v>4</v>
      </c>
      <c r="F42" s="116">
        <f>COUNTIF(F$6:F$35,"Văn-Ngọc")</f>
        <v>4</v>
      </c>
      <c r="G42" s="116">
        <f t="shared" ref="G42:H42" si="5">COUNTIF(G$6:G$35,"Văn -Lương")</f>
        <v>5</v>
      </c>
      <c r="H42" s="116">
        <f t="shared" si="5"/>
        <v>5</v>
      </c>
      <c r="I42" s="116">
        <f>COUNTIF(I$6:I$35,"Văn -Hải")</f>
        <v>6</v>
      </c>
      <c r="J42" s="116">
        <f>COUNTIF(J$6:J$35,"Văn-Yên")</f>
        <v>5</v>
      </c>
      <c r="K42" s="112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1" customHeight="1">
      <c r="A43" s="110">
        <v>4</v>
      </c>
      <c r="B43" s="114" t="s">
        <v>151</v>
      </c>
      <c r="C43" s="116">
        <f t="shared" ref="C43:F43" si="6">COUNTIF(C$6:C$35,"Sinh-Hưởng")</f>
        <v>2</v>
      </c>
      <c r="D43" s="116">
        <f t="shared" si="6"/>
        <v>2</v>
      </c>
      <c r="E43" s="116">
        <f t="shared" si="6"/>
        <v>2</v>
      </c>
      <c r="F43" s="116">
        <f t="shared" si="6"/>
        <v>2</v>
      </c>
      <c r="G43" s="116">
        <f t="shared" ref="G43:H43" si="7">COUNTIF(G$6:G$35,"Sinh-Thiềm")</f>
        <v>2</v>
      </c>
      <c r="H43" s="116">
        <f t="shared" si="7"/>
        <v>2</v>
      </c>
      <c r="I43" s="116">
        <f t="shared" ref="I43:J43" si="8">COUNTIF(I$6:I$35,"Sinh-Hưởng")</f>
        <v>2</v>
      </c>
      <c r="J43" s="116">
        <f t="shared" si="8"/>
        <v>2</v>
      </c>
      <c r="K43" s="112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1" customHeight="1">
      <c r="A44" s="110">
        <v>5</v>
      </c>
      <c r="B44" s="114" t="s">
        <v>152</v>
      </c>
      <c r="C44" s="116">
        <f t="shared" ref="C44:E44" si="9">COUNTIF(C$6:C$35,"Hóa -Loan")</f>
        <v>2</v>
      </c>
      <c r="D44" s="116">
        <f t="shared" si="9"/>
        <v>2</v>
      </c>
      <c r="E44" s="116">
        <f t="shared" si="9"/>
        <v>2</v>
      </c>
      <c r="F44" s="116">
        <f>COUNTIF(F$6:F$35,"Hóa-Thiềm")</f>
        <v>2</v>
      </c>
      <c r="G44" s="116">
        <f t="shared" ref="G44:J44" si="10">COUNTIF(G$6:G$35,"Hóa-Loan")</f>
        <v>2</v>
      </c>
      <c r="H44" s="116">
        <f t="shared" si="10"/>
        <v>2</v>
      </c>
      <c r="I44" s="116">
        <f t="shared" si="10"/>
        <v>2</v>
      </c>
      <c r="J44" s="116">
        <f t="shared" si="10"/>
        <v>2</v>
      </c>
      <c r="K44" s="112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1" customHeight="1">
      <c r="A45" s="110">
        <v>6</v>
      </c>
      <c r="B45" s="114" t="s">
        <v>154</v>
      </c>
      <c r="C45" s="116">
        <f t="shared" ref="C45:F45" si="11">COUNTIF(C$6:C$35,"Sử-Hải")</f>
        <v>2</v>
      </c>
      <c r="D45" s="116">
        <f t="shared" si="11"/>
        <v>2</v>
      </c>
      <c r="E45" s="116">
        <f t="shared" si="11"/>
        <v>2</v>
      </c>
      <c r="F45" s="116">
        <f t="shared" si="11"/>
        <v>2</v>
      </c>
      <c r="G45" s="116">
        <f t="shared" ref="G45:J45" si="12">COUNTIF(G$6:G$35,"Sử -Hương")</f>
        <v>1</v>
      </c>
      <c r="H45" s="116">
        <f t="shared" si="12"/>
        <v>1</v>
      </c>
      <c r="I45" s="116">
        <f t="shared" si="12"/>
        <v>1</v>
      </c>
      <c r="J45" s="116">
        <f t="shared" si="12"/>
        <v>1</v>
      </c>
      <c r="K45" s="11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1" customHeight="1">
      <c r="A46" s="110">
        <v>7</v>
      </c>
      <c r="B46" s="114" t="s">
        <v>155</v>
      </c>
      <c r="C46" s="116">
        <f t="shared" ref="C46:F46" si="13">COUNTIF(C$6:C$35,"GD-Lương")</f>
        <v>1</v>
      </c>
      <c r="D46" s="116">
        <f t="shared" si="13"/>
        <v>1</v>
      </c>
      <c r="E46" s="116">
        <f t="shared" si="13"/>
        <v>1</v>
      </c>
      <c r="F46" s="116">
        <f t="shared" si="13"/>
        <v>1</v>
      </c>
      <c r="G46" s="116">
        <f t="shared" ref="G46:J46" si="14">COUNTIF(G$6:G$35,"GD-L.Thơm")</f>
        <v>1</v>
      </c>
      <c r="H46" s="116">
        <f t="shared" si="14"/>
        <v>1</v>
      </c>
      <c r="I46" s="116">
        <f t="shared" si="14"/>
        <v>1</v>
      </c>
      <c r="J46" s="116">
        <f t="shared" si="14"/>
        <v>1</v>
      </c>
      <c r="K46" s="112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1" customHeight="1">
      <c r="A47" s="110">
        <v>8</v>
      </c>
      <c r="B47" s="114" t="s">
        <v>157</v>
      </c>
      <c r="C47" s="116">
        <f t="shared" ref="C47:F47" si="15">COUNTIF(C$6:C$35,"Địa-Hằng")</f>
        <v>1</v>
      </c>
      <c r="D47" s="116">
        <f t="shared" si="15"/>
        <v>1</v>
      </c>
      <c r="E47" s="116">
        <f t="shared" si="15"/>
        <v>1</v>
      </c>
      <c r="F47" s="116">
        <f t="shared" si="15"/>
        <v>1</v>
      </c>
      <c r="G47" s="116">
        <f t="shared" ref="G47:J47" si="16">COUNTIF(G$6:G$35,"Địa-Yên")</f>
        <v>2</v>
      </c>
      <c r="H47" s="116">
        <f t="shared" si="16"/>
        <v>2</v>
      </c>
      <c r="I47" s="116">
        <f t="shared" si="16"/>
        <v>2</v>
      </c>
      <c r="J47" s="116">
        <f t="shared" si="16"/>
        <v>2</v>
      </c>
      <c r="K47" s="112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21" customHeight="1">
      <c r="A48" s="110">
        <v>9</v>
      </c>
      <c r="B48" s="114" t="s">
        <v>158</v>
      </c>
      <c r="C48" s="116">
        <f t="shared" ref="C48:F48" si="17">COUNTIF(C$6:C$35,"NN - Lựu")</f>
        <v>3</v>
      </c>
      <c r="D48" s="116">
        <f t="shared" si="17"/>
        <v>3</v>
      </c>
      <c r="E48" s="116">
        <f t="shared" si="17"/>
        <v>3</v>
      </c>
      <c r="F48" s="116">
        <f t="shared" si="17"/>
        <v>3</v>
      </c>
      <c r="G48" s="116">
        <f t="shared" ref="G48:H48" si="18">COUNTIF(G$6:G$35,"NN-Chiển")</f>
        <v>2</v>
      </c>
      <c r="H48" s="116">
        <f t="shared" si="18"/>
        <v>2</v>
      </c>
      <c r="I48" s="116">
        <f>COUNTIF(I$6:I$35,"NN - Lựu")</f>
        <v>2</v>
      </c>
      <c r="J48" s="116">
        <f>COUNTIF(J$6:J$35,"NN-Chiển")</f>
        <v>2</v>
      </c>
      <c r="K48" s="11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21" customHeight="1">
      <c r="A49" s="110">
        <v>10</v>
      </c>
      <c r="B49" s="114" t="s">
        <v>159</v>
      </c>
      <c r="C49" s="116">
        <f t="shared" ref="C49:J49" si="19">COUNTIF(C$6:C$35,"Nhạc-Quyền")</f>
        <v>1</v>
      </c>
      <c r="D49" s="116">
        <f t="shared" si="19"/>
        <v>1</v>
      </c>
      <c r="E49" s="116">
        <f t="shared" si="19"/>
        <v>1</v>
      </c>
      <c r="F49" s="116">
        <f t="shared" si="19"/>
        <v>1</v>
      </c>
      <c r="G49" s="116">
        <f t="shared" si="19"/>
        <v>1</v>
      </c>
      <c r="H49" s="116">
        <f t="shared" si="19"/>
        <v>1</v>
      </c>
      <c r="I49" s="116">
        <f t="shared" si="19"/>
        <v>1</v>
      </c>
      <c r="J49" s="116">
        <f t="shared" si="19"/>
        <v>1</v>
      </c>
      <c r="K49" s="11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21" customHeight="1">
      <c r="A50" s="110">
        <v>11</v>
      </c>
      <c r="B50" s="114" t="s">
        <v>160</v>
      </c>
      <c r="C50" s="116">
        <f t="shared" ref="C50:J50" si="20">COUNTIF(C$6:C$35,"MT-Hoài")</f>
        <v>1</v>
      </c>
      <c r="D50" s="116">
        <f t="shared" si="20"/>
        <v>1</v>
      </c>
      <c r="E50" s="116">
        <f t="shared" si="20"/>
        <v>1</v>
      </c>
      <c r="F50" s="116">
        <f t="shared" si="20"/>
        <v>1</v>
      </c>
      <c r="G50" s="116">
        <f t="shared" si="20"/>
        <v>1</v>
      </c>
      <c r="H50" s="116">
        <f t="shared" si="20"/>
        <v>1</v>
      </c>
      <c r="I50" s="116">
        <f t="shared" si="20"/>
        <v>1</v>
      </c>
      <c r="J50" s="116">
        <f t="shared" si="20"/>
        <v>1</v>
      </c>
      <c r="K50" s="112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21" customHeight="1">
      <c r="A51" s="110">
        <v>12</v>
      </c>
      <c r="B51" s="114" t="s">
        <v>161</v>
      </c>
      <c r="C51" s="116">
        <f t="shared" ref="C51:D51" si="21">COUNTIF(C$6:C$35,"TD - Thìn")</f>
        <v>2</v>
      </c>
      <c r="D51" s="116">
        <f t="shared" si="21"/>
        <v>2</v>
      </c>
      <c r="E51" s="116">
        <f t="shared" ref="E51:F51" si="22">COUNTIF(E$5:E$35,"TD - Thìn")</f>
        <v>2</v>
      </c>
      <c r="F51" s="116">
        <f t="shared" si="22"/>
        <v>2</v>
      </c>
      <c r="G51" s="116">
        <f t="shared" ref="G51:I51" si="23">COUNTIF(G$6:G$35,"TD - Thìn")</f>
        <v>2</v>
      </c>
      <c r="H51" s="116">
        <f t="shared" si="23"/>
        <v>1</v>
      </c>
      <c r="I51" s="116">
        <f t="shared" si="23"/>
        <v>2</v>
      </c>
      <c r="J51" s="116">
        <f>COUNTIF(J$5:J$35,"TD-Thìn")</f>
        <v>2</v>
      </c>
      <c r="K51" s="112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8.75" customHeight="1">
      <c r="A52" s="110">
        <v>13</v>
      </c>
      <c r="B52" s="128" t="s">
        <v>162</v>
      </c>
      <c r="C52" s="116">
        <f t="shared" ref="C52:F52" si="24">COUNTIF(C$6:C$35,"CN-Đ.Thơm")</f>
        <v>2</v>
      </c>
      <c r="D52" s="116">
        <f t="shared" si="24"/>
        <v>2</v>
      </c>
      <c r="E52" s="116">
        <f t="shared" si="24"/>
        <v>2</v>
      </c>
      <c r="F52" s="116">
        <f t="shared" si="24"/>
        <v>2</v>
      </c>
      <c r="G52" s="116">
        <f t="shared" ref="G52:J52" si="25">COUNTIF(G$6:G$35,"CN-T.Trọng")</f>
        <v>1</v>
      </c>
      <c r="H52" s="116">
        <f t="shared" si="25"/>
        <v>1</v>
      </c>
      <c r="I52" s="116">
        <f t="shared" si="25"/>
        <v>1</v>
      </c>
      <c r="J52" s="116">
        <f t="shared" si="25"/>
        <v>1</v>
      </c>
      <c r="K52" s="112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8.75" customHeight="1">
      <c r="A53" s="172" t="s">
        <v>163</v>
      </c>
      <c r="B53" s="173"/>
      <c r="C53" s="129">
        <f>COUNTIF(C5:C37,"=TCT-Tuyền")</f>
        <v>1</v>
      </c>
      <c r="D53" s="129">
        <f>COUNTIF(D5:D38,"=TCT-T.Trọng")</f>
        <v>1</v>
      </c>
      <c r="E53" s="129">
        <f>COUNTIF(E5:E37,"=TCT-Tuyền")</f>
        <v>1</v>
      </c>
      <c r="F53" s="129">
        <f>COUNTIF(F5:F37,"=TCT-Thủy")</f>
        <v>1</v>
      </c>
      <c r="G53" s="129">
        <f t="shared" ref="G53:H53" si="26">COUNTIF(G5:G37,"=TCT-Khiên")</f>
        <v>1</v>
      </c>
      <c r="H53" s="129">
        <f t="shared" si="26"/>
        <v>1</v>
      </c>
      <c r="I53" s="129">
        <f t="shared" ref="I53:J53" si="27">COUNTIF(I5:I37,"=TCT-Tứ")</f>
        <v>1</v>
      </c>
      <c r="J53" s="129">
        <f t="shared" si="27"/>
        <v>1</v>
      </c>
      <c r="K53" s="112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8.75" customHeight="1">
      <c r="A54" s="172" t="s">
        <v>164</v>
      </c>
      <c r="B54" s="173"/>
      <c r="C54" s="129">
        <f>COUNTIF(C5:C37,"=TCV-Ngọc")</f>
        <v>1</v>
      </c>
      <c r="D54" s="129">
        <f>COUNTIF(D5:D38,"=TCV-Ngọc")</f>
        <v>1</v>
      </c>
      <c r="E54" s="129">
        <f>COUNTIF(E5:E37,"=TCV-Hằng")</f>
        <v>1</v>
      </c>
      <c r="F54" s="129">
        <f>COUNTIF(F5:F37,"=TCV-Ngọc")</f>
        <v>1</v>
      </c>
      <c r="G54" s="129">
        <f t="shared" ref="G54:H54" si="28">COUNTIF(G5:G37,"=TCV-Lương")</f>
        <v>1</v>
      </c>
      <c r="H54" s="129">
        <f t="shared" si="28"/>
        <v>1</v>
      </c>
      <c r="I54" s="129">
        <f>COUNTIF(I5:I37,"=TCV-Hải")</f>
        <v>0</v>
      </c>
      <c r="J54" s="129">
        <f>COUNTIF(J5:J37,"=TCV-Yên")</f>
        <v>1</v>
      </c>
      <c r="K54" s="112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8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10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8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10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8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10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8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10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8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10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8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10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8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10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8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10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8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10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8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10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8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10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8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10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8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10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8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10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8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10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8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10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8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10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8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10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8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10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8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10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8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10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8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10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8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10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8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10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8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10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8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10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8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10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8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10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8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10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8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10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8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10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8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10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8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10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8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10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8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10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8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10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8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10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8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10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8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10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8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10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8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10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8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10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8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10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8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10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8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10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8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10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8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10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8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10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8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10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8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10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8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10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8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10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8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10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8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10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8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10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8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10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8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10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8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10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8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10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8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10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8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10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8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10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8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10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8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10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8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10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8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10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8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10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8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10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8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10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8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10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8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10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8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10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8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10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8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10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8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10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8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10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8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10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8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10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8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10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8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10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8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10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8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10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8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10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8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10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8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10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8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10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8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10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8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10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8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10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8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10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8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10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8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10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8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10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8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10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8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10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8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10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8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10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8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10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8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10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8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10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8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10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8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10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8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10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8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10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8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10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8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10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8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10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8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10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8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10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8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10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8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10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8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10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8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10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8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10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8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10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8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10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8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10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8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10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8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10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8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10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8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10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8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10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8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10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8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10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8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10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8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10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8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10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8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10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8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10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8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10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8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10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8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10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8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10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8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10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8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10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8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10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8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10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8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10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8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10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8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10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8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10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8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10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8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10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8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10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8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10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8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10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8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10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8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10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8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10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8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10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8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10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8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10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8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10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8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10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8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10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8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10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8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10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8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10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8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10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8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10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8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10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8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10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8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10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8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10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8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10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8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10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8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10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8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10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8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10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8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10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8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10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8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10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8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10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8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10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8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10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8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10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8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10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8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10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8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10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8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10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8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10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8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10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8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10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8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10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8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10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8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10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8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10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8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10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8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10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8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10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8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10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8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10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8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10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8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10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8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10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8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10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8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10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8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10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8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10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8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10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8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10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8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10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8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10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8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10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8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10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8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10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8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10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8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10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8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10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8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10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8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10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8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10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8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10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8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10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8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10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8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10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8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10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8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10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8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10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8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10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8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10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8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10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8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10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8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10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8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10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8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10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8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10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8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10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8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10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8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10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8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10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8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10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8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10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8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10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8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10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8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10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8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10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8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10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8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10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8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10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8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10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8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10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8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10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8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10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8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10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8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10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8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10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8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10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8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10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8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10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8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10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8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10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8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10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8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10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8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10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8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10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8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10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8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10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8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10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8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10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8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10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8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10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8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10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8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10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8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10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8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10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8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10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8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10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8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10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8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10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8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10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8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10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8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10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8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10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8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10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8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10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8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10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8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10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8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10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8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10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8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10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8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10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8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10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8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10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8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10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8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10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8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10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8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10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8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10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8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10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8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10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8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10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8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10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8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10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8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10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8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10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8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10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8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10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8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10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8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10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8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10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8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10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8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10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8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10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8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10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8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10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8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10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8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10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8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10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8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10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8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10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8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10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8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10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8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10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8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10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8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10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8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10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8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10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8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10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8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10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8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10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8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10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8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10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8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10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8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10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8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10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8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10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8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10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8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10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8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10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8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10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8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10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8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10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8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10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8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10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8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10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8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10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8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10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8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10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8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10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8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10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8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10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8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10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8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10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8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10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8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10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8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10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8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10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8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10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8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10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8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10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8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10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8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10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8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10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8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10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8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10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8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10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8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10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8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10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8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10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8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10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8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10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8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10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8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10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8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10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8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10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8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10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8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10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8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10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8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10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8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10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8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10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8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10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8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10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8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10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8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10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8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10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8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10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8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10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8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10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8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10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8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10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8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10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8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10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8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10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8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10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8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10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8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10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8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10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8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10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8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10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8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10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8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10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8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10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8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10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8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10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8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10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8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10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8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10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8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10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8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10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8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10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8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10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8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10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8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10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8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10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8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10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8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10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8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10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8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10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8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10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8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10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8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10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8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10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8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10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8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10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8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10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8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10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8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10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8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10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8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10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8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10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8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10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8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10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8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10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8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10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8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10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8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10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8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10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8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10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8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10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8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10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8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10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8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10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8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10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8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10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8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10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8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10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8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10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8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10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8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10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8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10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8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10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8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10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8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10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8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10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8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10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8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10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8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10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8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10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8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10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8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10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8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10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8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10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8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10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8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10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8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10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8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10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8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10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8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10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8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10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8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10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8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10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8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10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8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10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8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10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8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10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8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10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8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10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8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10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8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10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8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10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8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10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8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10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8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10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8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10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8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10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8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10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8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10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8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10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8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10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8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10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8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10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8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10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8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10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8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10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8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10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8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10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8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10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8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10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8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10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8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10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8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10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8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10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8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10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8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10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8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10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8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10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8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10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8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10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8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10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8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10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8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10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8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10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8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10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8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10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8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10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8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10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8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10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8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10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8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10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8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10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8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10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8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10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8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10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8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10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8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10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8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10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8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10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8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10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8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10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8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10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8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10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8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10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8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10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8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10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8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10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8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10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8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10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8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10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8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10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8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10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8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10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8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10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8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10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8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10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8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10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8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10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8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10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8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10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8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10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8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10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8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10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8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10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8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10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8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10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8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10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8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10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8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10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8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10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8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10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8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10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8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10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8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10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8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10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8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10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8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10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8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10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8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10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8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10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8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10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8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10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8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10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8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10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8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10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8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10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8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10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8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10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8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10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8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10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8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10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8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10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8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10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8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10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8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10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8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10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8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10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8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10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8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10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8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10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8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10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8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10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8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10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8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10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8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10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8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10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8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10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8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10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8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10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8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10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8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10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8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10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8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10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8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10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8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10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8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10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8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10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8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10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8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10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8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10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8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10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8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10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8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10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8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10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8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10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8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10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8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10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8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10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8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10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8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10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8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10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8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10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8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10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8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10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8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10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8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10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8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10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8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10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8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10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8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10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8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10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8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10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8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10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8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10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8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10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8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10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8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10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8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10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8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10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8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10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8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10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8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10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8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10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8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10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8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10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8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10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8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10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8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10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8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10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8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10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8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10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8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10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8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10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8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10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8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10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8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10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8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10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8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10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8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10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8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10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8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10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8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10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8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10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8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10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8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10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8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10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8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10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8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10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8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10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8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10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8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10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8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10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8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10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8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10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8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10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8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10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8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10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8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10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8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10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8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10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8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10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8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10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8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10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8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10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8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10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8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10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8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10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8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10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8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10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8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10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8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10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8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10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8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10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8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10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8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10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8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10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8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10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8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10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8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10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8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10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8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10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8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10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8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10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8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10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8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10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8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10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8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10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8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10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8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10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8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10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8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10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8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10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8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10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8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10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8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10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8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10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8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10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8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10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8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10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8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10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8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10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8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10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8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10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8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10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8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10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8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10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8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10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8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10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8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10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8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10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8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10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8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10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8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10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8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10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8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10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8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10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8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10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8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10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8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10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8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10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8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10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8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10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8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10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8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10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8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10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8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10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8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10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8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10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8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10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8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10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8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10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8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10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8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10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8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10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8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10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8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10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8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10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8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10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8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10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8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10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8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10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8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10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8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10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8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10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8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10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8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10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8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10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8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10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8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10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8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10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8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10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8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10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8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10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8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10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8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10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8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10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8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10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8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10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8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10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8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10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8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10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8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10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8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10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8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10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8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10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8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10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8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10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8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10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8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10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8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10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8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10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8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10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8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10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8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10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8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10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8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10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8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10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8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10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8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10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8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10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8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10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8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10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8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10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8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10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8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10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8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10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8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10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8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10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8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10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8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10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8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10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8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10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8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10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8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10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8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10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8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10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8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10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8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10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8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10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8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10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8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10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8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10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8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10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8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10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8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10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8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10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8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10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8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10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8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10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8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10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8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10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8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10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8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10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8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10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8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10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8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10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8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10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8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10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8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10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8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10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8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10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8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10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8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10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8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10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8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10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8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10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8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10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8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10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8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10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8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10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8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10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8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10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8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10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8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10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8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10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8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10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8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10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8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10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8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10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8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10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8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10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8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10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8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10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8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10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8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10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8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10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8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10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8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10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8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10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8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10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8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10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8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10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8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10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8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10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8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10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8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10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8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10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8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10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8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10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8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10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8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10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8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10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8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10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8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10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8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10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8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10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8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10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8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10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8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10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8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10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8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10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8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10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8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10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8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10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8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10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8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10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8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10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8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10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8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10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8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10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8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10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8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10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8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10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8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10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8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10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8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10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8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10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8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10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8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10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8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10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8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10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8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10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8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10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8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10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8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10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8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10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8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10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8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10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8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10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8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10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8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10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8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10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8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10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8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10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8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10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8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10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8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10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8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10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8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10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8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10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8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10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8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10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8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10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8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10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8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10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8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10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8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10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8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10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8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10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8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10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8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10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8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10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8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10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8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10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8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10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8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10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8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10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8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10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8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10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8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10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8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10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8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10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8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10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8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10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8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10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8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10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2">
    <mergeCell ref="I1:K1"/>
    <mergeCell ref="A53:B53"/>
    <mergeCell ref="A54:B54"/>
    <mergeCell ref="F2:G2"/>
    <mergeCell ref="A5:A9"/>
    <mergeCell ref="A10:A14"/>
    <mergeCell ref="A15:A19"/>
    <mergeCell ref="A20:A24"/>
    <mergeCell ref="A30:A34"/>
    <mergeCell ref="D36:G36"/>
    <mergeCell ref="D35:G35"/>
    <mergeCell ref="A25:A29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abSelected="1" topLeftCell="A31" workbookViewId="0">
      <selection activeCell="K44" sqref="K44"/>
    </sheetView>
  </sheetViews>
  <sheetFormatPr defaultColWidth="10.109375" defaultRowHeight="15" customHeight="1"/>
  <cols>
    <col min="1" max="1" width="6.44140625" customWidth="1"/>
    <col min="2" max="2" width="4.6640625" customWidth="1"/>
    <col min="3" max="4" width="11" customWidth="1"/>
    <col min="5" max="5" width="11.44140625" customWidth="1"/>
    <col min="6" max="6" width="10.5546875" customWidth="1"/>
    <col min="7" max="7" width="11.33203125" customWidth="1"/>
    <col min="8" max="8" width="10.88671875" customWidth="1"/>
    <col min="9" max="9" width="11.6640625" customWidth="1"/>
    <col min="10" max="10" width="12.21875" customWidth="1"/>
    <col min="11" max="11" width="10.77734375" customWidth="1"/>
    <col min="12" max="26" width="8" customWidth="1"/>
  </cols>
  <sheetData>
    <row r="1" spans="1:13" ht="19.5" customHeight="1">
      <c r="K1" s="1"/>
    </row>
    <row r="2" spans="1:13" ht="19.5" customHeight="1">
      <c r="K2" s="1"/>
    </row>
    <row r="3" spans="1:13" ht="21.75" customHeight="1">
      <c r="A3" s="2"/>
      <c r="B3" s="3"/>
      <c r="C3" s="4"/>
      <c r="D3" s="4"/>
      <c r="E3" s="179" t="s">
        <v>20</v>
      </c>
      <c r="F3" s="169"/>
      <c r="G3" s="169"/>
      <c r="H3" s="175" t="s">
        <v>2</v>
      </c>
      <c r="I3" s="169"/>
      <c r="J3" s="169"/>
      <c r="K3" s="1"/>
    </row>
    <row r="4" spans="1:13" ht="16.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1"/>
    </row>
    <row r="5" spans="1:13" ht="16.5" customHeight="1">
      <c r="A5" s="27" t="s">
        <v>5</v>
      </c>
      <c r="B5" s="28" t="s">
        <v>6</v>
      </c>
      <c r="C5" s="14" t="s">
        <v>22</v>
      </c>
      <c r="D5" s="15" t="s">
        <v>23</v>
      </c>
      <c r="E5" s="15" t="s">
        <v>24</v>
      </c>
      <c r="F5" s="15" t="s">
        <v>25</v>
      </c>
      <c r="G5" s="15" t="s">
        <v>26</v>
      </c>
      <c r="H5" s="15" t="s">
        <v>27</v>
      </c>
      <c r="I5" s="15" t="s">
        <v>28</v>
      </c>
      <c r="J5" s="17" t="s">
        <v>29</v>
      </c>
      <c r="K5" s="30" t="s">
        <v>15</v>
      </c>
    </row>
    <row r="6" spans="1:13" ht="16.5" customHeight="1">
      <c r="A6" s="176" t="s">
        <v>17</v>
      </c>
      <c r="B6" s="32">
        <v>1</v>
      </c>
      <c r="C6" s="33" t="s">
        <v>30</v>
      </c>
      <c r="D6" s="34" t="s">
        <v>31</v>
      </c>
      <c r="E6" s="34" t="s">
        <v>33</v>
      </c>
      <c r="F6" s="37" t="s">
        <v>34</v>
      </c>
      <c r="G6" s="34" t="s">
        <v>43</v>
      </c>
      <c r="H6" s="39" t="s">
        <v>44</v>
      </c>
      <c r="I6" s="34" t="s">
        <v>45</v>
      </c>
      <c r="J6" s="48" t="s">
        <v>46</v>
      </c>
      <c r="K6" s="19"/>
    </row>
    <row r="7" spans="1:13" ht="16.5" customHeight="1">
      <c r="A7" s="166"/>
      <c r="B7" s="32">
        <v>2</v>
      </c>
      <c r="C7" s="56" t="s">
        <v>59</v>
      </c>
      <c r="D7" s="57" t="s">
        <v>30</v>
      </c>
      <c r="E7" s="34" t="s">
        <v>34</v>
      </c>
      <c r="F7" s="58" t="s">
        <v>33</v>
      </c>
      <c r="G7" s="34" t="s">
        <v>66</v>
      </c>
      <c r="H7" s="34" t="s">
        <v>43</v>
      </c>
      <c r="I7" s="34" t="s">
        <v>46</v>
      </c>
      <c r="J7" s="48" t="s">
        <v>67</v>
      </c>
      <c r="K7" s="31"/>
    </row>
    <row r="8" spans="1:13" ht="16.5" customHeight="1">
      <c r="A8" s="166"/>
      <c r="B8" s="32">
        <v>3</v>
      </c>
      <c r="C8" s="56" t="s">
        <v>68</v>
      </c>
      <c r="D8" s="34" t="s">
        <v>69</v>
      </c>
      <c r="E8" s="34" t="s">
        <v>31</v>
      </c>
      <c r="F8" s="39" t="s">
        <v>44</v>
      </c>
      <c r="G8" s="34" t="s">
        <v>45</v>
      </c>
      <c r="H8" s="34" t="s">
        <v>66</v>
      </c>
      <c r="I8" s="34" t="s">
        <v>67</v>
      </c>
      <c r="J8" s="48" t="s">
        <v>43</v>
      </c>
      <c r="K8" s="31"/>
    </row>
    <row r="9" spans="1:13" ht="16.5" customHeight="1">
      <c r="A9" s="166"/>
      <c r="B9" s="32">
        <v>4</v>
      </c>
      <c r="C9" s="56" t="s">
        <v>64</v>
      </c>
      <c r="D9" s="34" t="s">
        <v>69</v>
      </c>
      <c r="E9" s="34" t="s">
        <v>31</v>
      </c>
      <c r="F9" s="34" t="s">
        <v>66</v>
      </c>
      <c r="G9" s="39" t="s">
        <v>44</v>
      </c>
      <c r="H9" s="34" t="s">
        <v>59</v>
      </c>
      <c r="I9" s="34" t="s">
        <v>43</v>
      </c>
      <c r="J9" s="48" t="s">
        <v>70</v>
      </c>
      <c r="K9" s="44"/>
      <c r="L9" s="59"/>
    </row>
    <row r="10" spans="1:13" ht="16.5" customHeight="1">
      <c r="A10" s="167"/>
      <c r="B10" s="47">
        <v>5</v>
      </c>
      <c r="C10" s="60" t="s">
        <v>18</v>
      </c>
      <c r="D10" s="61" t="s">
        <v>18</v>
      </c>
      <c r="E10" s="61" t="s">
        <v>18</v>
      </c>
      <c r="F10" s="61" t="s">
        <v>18</v>
      </c>
      <c r="G10" s="61" t="s">
        <v>18</v>
      </c>
      <c r="H10" s="61" t="s">
        <v>18</v>
      </c>
      <c r="I10" s="62" t="s">
        <v>18</v>
      </c>
      <c r="J10" s="63" t="s">
        <v>18</v>
      </c>
      <c r="K10" s="46"/>
    </row>
    <row r="11" spans="1:13" ht="16.5" customHeight="1">
      <c r="A11" s="176" t="s">
        <v>62</v>
      </c>
      <c r="B11" s="32">
        <v>1</v>
      </c>
      <c r="C11" s="64" t="s">
        <v>31</v>
      </c>
      <c r="D11" s="65" t="s">
        <v>59</v>
      </c>
      <c r="E11" s="34" t="s">
        <v>34</v>
      </c>
      <c r="F11" s="66" t="s">
        <v>44</v>
      </c>
      <c r="G11" s="67" t="s">
        <v>71</v>
      </c>
      <c r="H11" s="68" t="s">
        <v>70</v>
      </c>
      <c r="I11" s="34" t="s">
        <v>46</v>
      </c>
      <c r="J11" s="48" t="s">
        <v>66</v>
      </c>
      <c r="K11" s="51"/>
      <c r="M11" s="77"/>
    </row>
    <row r="12" spans="1:13" ht="16.5" customHeight="1">
      <c r="A12" s="166"/>
      <c r="B12" s="32">
        <v>2</v>
      </c>
      <c r="C12" s="56" t="s">
        <v>84</v>
      </c>
      <c r="D12" s="57" t="s">
        <v>30</v>
      </c>
      <c r="E12" s="34" t="s">
        <v>31</v>
      </c>
      <c r="F12" s="34" t="s">
        <v>34</v>
      </c>
      <c r="G12" s="34" t="s">
        <v>85</v>
      </c>
      <c r="H12" s="34" t="s">
        <v>71</v>
      </c>
      <c r="I12" s="34" t="s">
        <v>46</v>
      </c>
      <c r="J12" s="48" t="s">
        <v>86</v>
      </c>
      <c r="K12" s="31"/>
    </row>
    <row r="13" spans="1:13" ht="16.5" customHeight="1">
      <c r="A13" s="166"/>
      <c r="B13" s="32">
        <v>3</v>
      </c>
      <c r="C13" s="33" t="s">
        <v>30</v>
      </c>
      <c r="D13" s="34" t="s">
        <v>87</v>
      </c>
      <c r="E13" s="34" t="s">
        <v>84</v>
      </c>
      <c r="F13" s="34" t="s">
        <v>59</v>
      </c>
      <c r="G13" s="39" t="s">
        <v>44</v>
      </c>
      <c r="H13" s="34" t="s">
        <v>86</v>
      </c>
      <c r="I13" s="34" t="s">
        <v>67</v>
      </c>
      <c r="J13" s="48" t="s">
        <v>46</v>
      </c>
      <c r="K13" s="31"/>
    </row>
    <row r="14" spans="1:13" ht="16.5" customHeight="1">
      <c r="A14" s="166"/>
      <c r="B14" s="32">
        <v>4</v>
      </c>
      <c r="C14" s="56" t="s">
        <v>85</v>
      </c>
      <c r="D14" s="34" t="s">
        <v>31</v>
      </c>
      <c r="E14" s="58" t="s">
        <v>66</v>
      </c>
      <c r="F14" s="34" t="s">
        <v>84</v>
      </c>
      <c r="G14" s="34" t="s">
        <v>59</v>
      </c>
      <c r="H14" s="39" t="s">
        <v>44</v>
      </c>
      <c r="I14" s="34" t="s">
        <v>86</v>
      </c>
      <c r="J14" s="48" t="s">
        <v>67</v>
      </c>
      <c r="K14" s="31"/>
    </row>
    <row r="15" spans="1:13" ht="16.5" customHeight="1">
      <c r="A15" s="167"/>
      <c r="B15" s="47">
        <v>5</v>
      </c>
      <c r="C15" s="83" t="s">
        <v>87</v>
      </c>
      <c r="D15" s="61" t="s">
        <v>92</v>
      </c>
      <c r="E15" s="61" t="s">
        <v>93</v>
      </c>
      <c r="F15" s="61" t="s">
        <v>41</v>
      </c>
      <c r="G15" s="61" t="s">
        <v>86</v>
      </c>
      <c r="H15" s="61" t="s">
        <v>66</v>
      </c>
      <c r="I15" s="61" t="s">
        <v>59</v>
      </c>
      <c r="J15" s="63" t="s">
        <v>85</v>
      </c>
      <c r="K15" s="85"/>
    </row>
    <row r="16" spans="1:13" ht="16.5" customHeight="1">
      <c r="A16" s="165" t="s">
        <v>83</v>
      </c>
      <c r="B16" s="20">
        <v>1</v>
      </c>
      <c r="C16" s="64" t="s">
        <v>68</v>
      </c>
      <c r="D16" s="34" t="s">
        <v>69</v>
      </c>
      <c r="E16" s="58" t="s">
        <v>33</v>
      </c>
      <c r="F16" s="34" t="s">
        <v>94</v>
      </c>
      <c r="G16" s="87" t="s">
        <v>44</v>
      </c>
      <c r="H16" s="89" t="s">
        <v>71</v>
      </c>
      <c r="I16" s="34" t="s">
        <v>46</v>
      </c>
      <c r="J16" s="96" t="s">
        <v>67</v>
      </c>
      <c r="K16" s="92"/>
    </row>
    <row r="17" spans="1:13" ht="16.5" customHeight="1">
      <c r="A17" s="166"/>
      <c r="B17" s="32">
        <v>2</v>
      </c>
      <c r="C17" s="56" t="s">
        <v>68</v>
      </c>
      <c r="D17" s="34" t="s">
        <v>31</v>
      </c>
      <c r="E17" s="57" t="s">
        <v>119</v>
      </c>
      <c r="F17" s="98" t="s">
        <v>33</v>
      </c>
      <c r="G17" s="39" t="s">
        <v>44</v>
      </c>
      <c r="H17" s="34" t="s">
        <v>123</v>
      </c>
      <c r="I17" s="101" t="s">
        <v>67</v>
      </c>
      <c r="J17" s="103" t="s">
        <v>43</v>
      </c>
      <c r="K17" s="19"/>
    </row>
    <row r="18" spans="1:13" ht="16.5" customHeight="1">
      <c r="A18" s="166"/>
      <c r="B18" s="32">
        <v>3</v>
      </c>
      <c r="C18" s="56" t="s">
        <v>45</v>
      </c>
      <c r="D18" s="34" t="s">
        <v>31</v>
      </c>
      <c r="E18" s="34" t="s">
        <v>94</v>
      </c>
      <c r="F18" s="34" t="s">
        <v>34</v>
      </c>
      <c r="G18" s="34" t="s">
        <v>123</v>
      </c>
      <c r="H18" s="105" t="s">
        <v>131</v>
      </c>
      <c r="I18" s="34" t="s">
        <v>43</v>
      </c>
      <c r="J18" s="48" t="s">
        <v>132</v>
      </c>
      <c r="K18" s="19"/>
    </row>
    <row r="19" spans="1:13" ht="16.5" customHeight="1">
      <c r="A19" s="166"/>
      <c r="B19" s="32">
        <v>4</v>
      </c>
      <c r="C19" s="56" t="s">
        <v>31</v>
      </c>
      <c r="D19" s="58" t="s">
        <v>133</v>
      </c>
      <c r="E19" s="34" t="s">
        <v>34</v>
      </c>
      <c r="F19" s="107" t="s">
        <v>119</v>
      </c>
      <c r="G19" s="34" t="s">
        <v>43</v>
      </c>
      <c r="H19" s="34" t="s">
        <v>45</v>
      </c>
      <c r="I19" s="34" t="s">
        <v>123</v>
      </c>
      <c r="J19" s="48" t="s">
        <v>85</v>
      </c>
      <c r="K19" s="19"/>
    </row>
    <row r="20" spans="1:13" ht="16.5" customHeight="1">
      <c r="A20" s="167"/>
      <c r="B20" s="47">
        <v>5</v>
      </c>
      <c r="C20" s="108"/>
      <c r="D20" s="89"/>
      <c r="E20" s="89"/>
      <c r="F20" s="68"/>
      <c r="G20" s="34" t="s">
        <v>138</v>
      </c>
      <c r="H20" s="34" t="s">
        <v>43</v>
      </c>
      <c r="I20" s="68" t="s">
        <v>85</v>
      </c>
      <c r="J20" s="103" t="s">
        <v>123</v>
      </c>
      <c r="K20" s="85"/>
    </row>
    <row r="21" spans="1:13" ht="16.5" customHeight="1">
      <c r="A21" s="165" t="s">
        <v>98</v>
      </c>
      <c r="B21" s="20">
        <v>1</v>
      </c>
      <c r="C21" s="64" t="s">
        <v>54</v>
      </c>
      <c r="D21" s="67" t="s">
        <v>31</v>
      </c>
      <c r="E21" s="67" t="s">
        <v>140</v>
      </c>
      <c r="F21" s="66" t="s">
        <v>44</v>
      </c>
      <c r="G21" s="67" t="s">
        <v>71</v>
      </c>
      <c r="H21" s="67" t="s">
        <v>123</v>
      </c>
      <c r="I21" s="67" t="s">
        <v>84</v>
      </c>
      <c r="J21" s="109" t="s">
        <v>86</v>
      </c>
      <c r="K21" s="19"/>
    </row>
    <row r="22" spans="1:13" ht="16.5" customHeight="1">
      <c r="A22" s="166"/>
      <c r="B22" s="32">
        <v>2</v>
      </c>
      <c r="C22" s="56" t="s">
        <v>140</v>
      </c>
      <c r="D22" s="34" t="s">
        <v>84</v>
      </c>
      <c r="E22" s="34" t="s">
        <v>54</v>
      </c>
      <c r="F22" s="39" t="s">
        <v>44</v>
      </c>
      <c r="G22" s="34" t="s">
        <v>86</v>
      </c>
      <c r="H22" s="34" t="s">
        <v>71</v>
      </c>
      <c r="I22" s="58" t="s">
        <v>66</v>
      </c>
      <c r="J22" s="48" t="s">
        <v>123</v>
      </c>
      <c r="K22" s="19"/>
    </row>
    <row r="23" spans="1:13" ht="16.5" customHeight="1">
      <c r="A23" s="166"/>
      <c r="B23" s="32">
        <v>3</v>
      </c>
      <c r="C23" s="56" t="s">
        <v>31</v>
      </c>
      <c r="D23" s="58" t="s">
        <v>140</v>
      </c>
      <c r="E23" s="34" t="s">
        <v>119</v>
      </c>
      <c r="F23" s="34" t="s">
        <v>54</v>
      </c>
      <c r="G23" s="34" t="s">
        <v>45</v>
      </c>
      <c r="H23" s="34" t="s">
        <v>86</v>
      </c>
      <c r="I23" s="34" t="s">
        <v>123</v>
      </c>
      <c r="J23" s="48" t="s">
        <v>66</v>
      </c>
      <c r="K23" s="19"/>
    </row>
    <row r="24" spans="1:13" ht="16.5" customHeight="1">
      <c r="A24" s="166"/>
      <c r="B24" s="32">
        <v>4</v>
      </c>
      <c r="C24" s="56" t="s">
        <v>31</v>
      </c>
      <c r="D24" s="34" t="s">
        <v>54</v>
      </c>
      <c r="E24" s="34" t="s">
        <v>93</v>
      </c>
      <c r="F24" s="58" t="s">
        <v>140</v>
      </c>
      <c r="G24" s="34" t="s">
        <v>123</v>
      </c>
      <c r="H24" s="39" t="s">
        <v>44</v>
      </c>
      <c r="I24" s="34" t="s">
        <v>86</v>
      </c>
      <c r="J24" s="48" t="s">
        <v>45</v>
      </c>
      <c r="K24" s="19"/>
    </row>
    <row r="25" spans="1:13" ht="16.5" customHeight="1">
      <c r="A25" s="167"/>
      <c r="B25" s="47">
        <v>5</v>
      </c>
      <c r="C25" s="113"/>
      <c r="D25" s="61"/>
      <c r="E25" s="115"/>
      <c r="F25" s="61"/>
      <c r="G25" s="61"/>
      <c r="H25" s="61"/>
      <c r="I25" s="68"/>
      <c r="J25" s="63"/>
      <c r="K25" s="46"/>
    </row>
    <row r="26" spans="1:13" ht="16.5" customHeight="1">
      <c r="A26" s="165" t="s">
        <v>106</v>
      </c>
      <c r="B26" s="20">
        <v>1</v>
      </c>
      <c r="C26" s="64" t="s">
        <v>31</v>
      </c>
      <c r="D26" s="34" t="s">
        <v>64</v>
      </c>
      <c r="E26" s="58" t="s">
        <v>33</v>
      </c>
      <c r="F26" s="57" t="s">
        <v>34</v>
      </c>
      <c r="G26" s="37" t="s">
        <v>84</v>
      </c>
      <c r="H26" s="67" t="s">
        <v>71</v>
      </c>
      <c r="I26" s="67" t="s">
        <v>74</v>
      </c>
      <c r="J26" s="48" t="s">
        <v>67</v>
      </c>
      <c r="K26" s="92"/>
    </row>
    <row r="27" spans="1:13" ht="16.5" customHeight="1">
      <c r="A27" s="166"/>
      <c r="B27" s="32">
        <v>2</v>
      </c>
      <c r="C27" s="56" t="s">
        <v>68</v>
      </c>
      <c r="D27" s="34" t="s">
        <v>119</v>
      </c>
      <c r="E27" s="34" t="s">
        <v>31</v>
      </c>
      <c r="F27" s="58" t="s">
        <v>33</v>
      </c>
      <c r="G27" s="117" t="s">
        <v>143</v>
      </c>
      <c r="H27" s="34" t="s">
        <v>85</v>
      </c>
      <c r="I27" s="34" t="s">
        <v>67</v>
      </c>
      <c r="J27" s="48" t="s">
        <v>84</v>
      </c>
      <c r="K27" s="19"/>
      <c r="M27" t="s">
        <v>144</v>
      </c>
    </row>
    <row r="28" spans="1:13" ht="16.5" customHeight="1">
      <c r="A28" s="166"/>
      <c r="B28" s="32">
        <v>3</v>
      </c>
      <c r="C28" s="118" t="s">
        <v>30</v>
      </c>
      <c r="D28" s="34" t="s">
        <v>45</v>
      </c>
      <c r="E28" s="57" t="s">
        <v>145</v>
      </c>
      <c r="F28" s="34" t="s">
        <v>41</v>
      </c>
      <c r="G28" s="34" t="s">
        <v>71</v>
      </c>
      <c r="H28" s="117" t="s">
        <v>143</v>
      </c>
      <c r="I28" s="34" t="s">
        <v>85</v>
      </c>
      <c r="J28" s="48" t="s">
        <v>74</v>
      </c>
      <c r="K28" s="19"/>
    </row>
    <row r="29" spans="1:13" ht="16.5" customHeight="1">
      <c r="A29" s="166"/>
      <c r="B29" s="32">
        <v>4</v>
      </c>
      <c r="C29" s="56" t="s">
        <v>92</v>
      </c>
      <c r="D29" s="119" t="s">
        <v>30</v>
      </c>
      <c r="E29" s="57" t="s">
        <v>147</v>
      </c>
      <c r="F29" s="107" t="s">
        <v>119</v>
      </c>
      <c r="G29" s="34" t="s">
        <v>70</v>
      </c>
      <c r="H29" s="34" t="s">
        <v>74</v>
      </c>
      <c r="I29" s="117" t="s">
        <v>143</v>
      </c>
      <c r="J29" s="48" t="s">
        <v>45</v>
      </c>
      <c r="K29" s="19"/>
    </row>
    <row r="30" spans="1:13" ht="16.5" customHeight="1">
      <c r="A30" s="167"/>
      <c r="B30" s="47">
        <v>5</v>
      </c>
      <c r="C30" s="120"/>
      <c r="D30" s="61"/>
      <c r="E30" s="61"/>
      <c r="F30" s="121"/>
      <c r="G30" s="34" t="s">
        <v>74</v>
      </c>
      <c r="H30" s="37" t="s">
        <v>84</v>
      </c>
      <c r="I30" s="68" t="s">
        <v>45</v>
      </c>
      <c r="J30" s="78" t="s">
        <v>143</v>
      </c>
      <c r="K30" s="46"/>
    </row>
    <row r="31" spans="1:13" ht="16.5" customHeight="1">
      <c r="A31" s="165" t="s">
        <v>117</v>
      </c>
      <c r="B31" s="20">
        <v>1</v>
      </c>
      <c r="C31" s="56" t="s">
        <v>45</v>
      </c>
      <c r="D31" s="34" t="s">
        <v>69</v>
      </c>
      <c r="E31" s="34" t="s">
        <v>64</v>
      </c>
      <c r="F31" s="34" t="s">
        <v>94</v>
      </c>
      <c r="G31" s="67" t="s">
        <v>71</v>
      </c>
      <c r="H31" s="87" t="s">
        <v>44</v>
      </c>
      <c r="I31" s="67" t="s">
        <v>132</v>
      </c>
      <c r="J31" s="109" t="s">
        <v>149</v>
      </c>
      <c r="K31" s="24"/>
    </row>
    <row r="32" spans="1:13" ht="16.5" customHeight="1">
      <c r="A32" s="166"/>
      <c r="B32" s="32">
        <v>2</v>
      </c>
      <c r="C32" s="33" t="s">
        <v>150</v>
      </c>
      <c r="D32" s="34" t="s">
        <v>45</v>
      </c>
      <c r="E32" s="34" t="s">
        <v>94</v>
      </c>
      <c r="F32" s="34" t="s">
        <v>147</v>
      </c>
      <c r="G32" s="34" t="s">
        <v>85</v>
      </c>
      <c r="H32" s="34" t="s">
        <v>138</v>
      </c>
      <c r="I32" s="101" t="s">
        <v>70</v>
      </c>
      <c r="J32" s="122" t="s">
        <v>59</v>
      </c>
      <c r="K32" s="19"/>
    </row>
    <row r="33" spans="1:11" ht="16.5" customHeight="1">
      <c r="A33" s="166"/>
      <c r="B33" s="32">
        <v>6</v>
      </c>
      <c r="C33" s="56" t="s">
        <v>85</v>
      </c>
      <c r="D33" s="58" t="s">
        <v>133</v>
      </c>
      <c r="E33" s="34" t="s">
        <v>34</v>
      </c>
      <c r="F33" s="34" t="s">
        <v>64</v>
      </c>
      <c r="G33" s="105" t="s">
        <v>131</v>
      </c>
      <c r="H33" s="34" t="s">
        <v>45</v>
      </c>
      <c r="I33" s="58" t="s">
        <v>66</v>
      </c>
      <c r="J33" s="48" t="s">
        <v>46</v>
      </c>
      <c r="K33" s="19"/>
    </row>
    <row r="34" spans="1:11" ht="16.5" customHeight="1">
      <c r="A34" s="166"/>
      <c r="B34" s="32">
        <v>4</v>
      </c>
      <c r="C34" s="123" t="s">
        <v>119</v>
      </c>
      <c r="D34" s="34" t="s">
        <v>95</v>
      </c>
      <c r="E34" s="65" t="s">
        <v>59</v>
      </c>
      <c r="F34" s="105" t="s">
        <v>131</v>
      </c>
      <c r="G34" s="58" t="s">
        <v>66</v>
      </c>
      <c r="H34" s="34" t="s">
        <v>85</v>
      </c>
      <c r="I34" s="34" t="s">
        <v>153</v>
      </c>
      <c r="J34" s="48" t="s">
        <v>46</v>
      </c>
      <c r="K34" s="19"/>
    </row>
    <row r="35" spans="1:11" ht="16.5" customHeight="1">
      <c r="A35" s="167"/>
      <c r="B35" s="47">
        <v>5</v>
      </c>
      <c r="C35" s="60" t="s">
        <v>130</v>
      </c>
      <c r="D35" s="61" t="s">
        <v>130</v>
      </c>
      <c r="E35" s="61" t="s">
        <v>130</v>
      </c>
      <c r="F35" s="61" t="s">
        <v>130</v>
      </c>
      <c r="G35" s="61" t="s">
        <v>130</v>
      </c>
      <c r="H35" s="61" t="s">
        <v>130</v>
      </c>
      <c r="I35" s="61" t="s">
        <v>130</v>
      </c>
      <c r="J35" s="63" t="s">
        <v>130</v>
      </c>
      <c r="K35" s="46"/>
    </row>
    <row r="36" spans="1:11" ht="16.5" customHeight="1">
      <c r="A36" s="124"/>
      <c r="B36" s="125"/>
      <c r="C36" s="126"/>
      <c r="D36" s="126"/>
      <c r="E36" s="126"/>
      <c r="F36" s="126"/>
      <c r="G36" s="126"/>
      <c r="H36" s="126"/>
      <c r="I36" s="126"/>
      <c r="J36" s="126"/>
      <c r="K36" s="127"/>
    </row>
    <row r="37" spans="1:11" ht="21" customHeight="1">
      <c r="E37" s="177" t="s">
        <v>156</v>
      </c>
      <c r="F37" s="178"/>
      <c r="G37" s="178"/>
      <c r="K37" s="1"/>
    </row>
    <row r="38" spans="1:11" ht="21" customHeight="1">
      <c r="A38" s="110">
        <v>1</v>
      </c>
      <c r="B38" s="114" t="s">
        <v>142</v>
      </c>
      <c r="C38" s="116">
        <f>COUNTIF(C5:C34,"Toán-Lâm")</f>
        <v>4</v>
      </c>
      <c r="D38" s="116">
        <f>COUNTIF(D5:D33,"Toán-Thủy")</f>
        <v>4</v>
      </c>
      <c r="E38" s="116">
        <f>COUNTIF(E5:E34,"Toán-Mùa")</f>
        <v>4</v>
      </c>
      <c r="F38" s="116">
        <f>COUNTIF(F5:F33,"Toán-Mùa")</f>
        <v>4</v>
      </c>
      <c r="G38" s="116">
        <f>COUNTIF(G3:G36,"Toán-V.Trọng")</f>
        <v>4</v>
      </c>
      <c r="H38" s="116">
        <f>COUNTIF(H7:H36,"Toán-V.Trọng")</f>
        <v>4</v>
      </c>
      <c r="I38" s="116">
        <f>COUNTIF(I6:I36,"Toán-Tuấn")</f>
        <v>4</v>
      </c>
      <c r="J38" s="116">
        <f>COUNTIF(J7:J36,"Toán-Tuấn")</f>
        <v>4</v>
      </c>
      <c r="K38" s="1"/>
    </row>
    <row r="39" spans="1:11" ht="21" customHeight="1">
      <c r="A39" s="110">
        <v>2</v>
      </c>
      <c r="B39" s="114" t="s">
        <v>146</v>
      </c>
      <c r="C39" s="116">
        <f t="shared" ref="C39:F39" si="0">COUNTIF(C$5:C$37,"Lí-Lâm")</f>
        <v>1</v>
      </c>
      <c r="D39" s="116">
        <f t="shared" si="0"/>
        <v>1</v>
      </c>
      <c r="E39" s="116">
        <f t="shared" si="0"/>
        <v>1</v>
      </c>
      <c r="F39" s="116">
        <f t="shared" si="0"/>
        <v>1</v>
      </c>
      <c r="G39" s="116">
        <f t="shared" ref="G39:J39" si="1">COUNTIF(G$5:G$37,"Lí-Tuấn")</f>
        <v>1</v>
      </c>
      <c r="H39" s="116">
        <f t="shared" si="1"/>
        <v>1</v>
      </c>
      <c r="I39" s="116">
        <f t="shared" si="1"/>
        <v>1</v>
      </c>
      <c r="J39" s="116">
        <f t="shared" si="1"/>
        <v>1</v>
      </c>
      <c r="K39" s="1"/>
    </row>
    <row r="40" spans="1:11" ht="21" customHeight="1">
      <c r="A40" s="110">
        <v>3</v>
      </c>
      <c r="B40" s="114" t="s">
        <v>148</v>
      </c>
      <c r="C40" s="116">
        <f t="shared" ref="C40:E40" si="2">COUNTIF(C$5:C$37,"Văn-H.Long")</f>
        <v>5</v>
      </c>
      <c r="D40" s="116">
        <f t="shared" si="2"/>
        <v>5</v>
      </c>
      <c r="E40" s="116">
        <f t="shared" si="2"/>
        <v>4</v>
      </c>
      <c r="F40" s="116">
        <f t="shared" ref="F40:H40" si="3">COUNTIF(F$5:F$37,"Văn-Hoa")</f>
        <v>4</v>
      </c>
      <c r="G40" s="116">
        <f t="shared" si="3"/>
        <v>4</v>
      </c>
      <c r="H40" s="116">
        <f t="shared" si="3"/>
        <v>4</v>
      </c>
      <c r="I40" s="116">
        <f t="shared" ref="I40:J40" si="4">COUNTIF(I$5:I$37,"Văn-L.Thơm")</f>
        <v>4</v>
      </c>
      <c r="J40" s="116">
        <f t="shared" si="4"/>
        <v>4</v>
      </c>
      <c r="K40" s="1"/>
    </row>
    <row r="41" spans="1:11" ht="21" customHeight="1">
      <c r="A41" s="110">
        <v>4</v>
      </c>
      <c r="B41" s="114" t="s">
        <v>151</v>
      </c>
      <c r="C41" s="116">
        <f t="shared" ref="C41:D41" si="5">COUNTIF(C$5:C$37,"Sinh-Trang")</f>
        <v>2</v>
      </c>
      <c r="D41" s="116">
        <f t="shared" si="5"/>
        <v>2</v>
      </c>
      <c r="E41" s="116">
        <f t="shared" ref="E41:F41" si="6">COUNTIF(E$5:E$37,"Sinh-Hưởng")</f>
        <v>2</v>
      </c>
      <c r="F41" s="116">
        <f t="shared" si="6"/>
        <v>2</v>
      </c>
      <c r="G41" s="116">
        <f t="shared" ref="G41:J41" si="7">COUNTIF(G$5:G$37,"Sinh-Trang")</f>
        <v>2</v>
      </c>
      <c r="H41" s="116">
        <f t="shared" si="7"/>
        <v>2</v>
      </c>
      <c r="I41" s="116">
        <f t="shared" si="7"/>
        <v>2</v>
      </c>
      <c r="J41" s="116">
        <f t="shared" si="7"/>
        <v>2</v>
      </c>
      <c r="K41" s="1"/>
    </row>
    <row r="42" spans="1:11" ht="21" customHeight="1">
      <c r="A42" s="110">
        <v>6</v>
      </c>
      <c r="B42" s="114" t="s">
        <v>154</v>
      </c>
      <c r="C42" s="116">
        <f t="shared" ref="C42:D42" si="8">COUNTIF(C$5:C$37,"Sử-H.Long")</f>
        <v>1</v>
      </c>
      <c r="D42" s="116">
        <f t="shared" si="8"/>
        <v>1</v>
      </c>
      <c r="E42" s="116">
        <f t="shared" ref="E42:J42" si="9">COUNTIF(E$5:E$35,"Sử-VHương")</f>
        <v>1</v>
      </c>
      <c r="F42" s="116">
        <f t="shared" si="9"/>
        <v>1</v>
      </c>
      <c r="G42" s="116">
        <f t="shared" si="9"/>
        <v>2</v>
      </c>
      <c r="H42" s="116">
        <f t="shared" si="9"/>
        <v>2</v>
      </c>
      <c r="I42" s="116">
        <f t="shared" si="9"/>
        <v>2</v>
      </c>
      <c r="J42" s="116">
        <f t="shared" si="9"/>
        <v>2</v>
      </c>
      <c r="K42" s="1"/>
    </row>
    <row r="43" spans="1:11" ht="21" customHeight="1">
      <c r="A43" s="110">
        <v>7</v>
      </c>
      <c r="B43" s="114" t="s">
        <v>155</v>
      </c>
      <c r="C43" s="116">
        <f t="shared" ref="C43:F43" si="10">COUNTIF(C$8:C$37,"GD-Đ.Thơm")</f>
        <v>1</v>
      </c>
      <c r="D43" s="116">
        <f t="shared" si="10"/>
        <v>1</v>
      </c>
      <c r="E43" s="116">
        <f t="shared" si="10"/>
        <v>1</v>
      </c>
      <c r="F43" s="116">
        <f t="shared" si="10"/>
        <v>1</v>
      </c>
      <c r="G43" s="116">
        <f t="shared" ref="G43:J43" si="11">COUNTIF(G$5:G$37,"GD-Hải")</f>
        <v>1</v>
      </c>
      <c r="H43" s="116">
        <f t="shared" si="11"/>
        <v>1</v>
      </c>
      <c r="I43" s="116">
        <f t="shared" si="11"/>
        <v>1</v>
      </c>
      <c r="J43" s="116">
        <f t="shared" si="11"/>
        <v>1</v>
      </c>
      <c r="K43" s="1"/>
    </row>
    <row r="44" spans="1:11" ht="21" customHeight="1">
      <c r="A44" s="110">
        <v>8</v>
      </c>
      <c r="B44" s="114" t="s">
        <v>157</v>
      </c>
      <c r="C44" s="116">
        <f t="shared" ref="C44:F44" si="12">COUNTIF(C$5:C$37,"Địa-Hằng")</f>
        <v>1</v>
      </c>
      <c r="D44" s="116">
        <f t="shared" si="12"/>
        <v>1</v>
      </c>
      <c r="E44" s="116">
        <f t="shared" si="12"/>
        <v>1</v>
      </c>
      <c r="F44" s="116">
        <f t="shared" si="12"/>
        <v>1</v>
      </c>
      <c r="G44" s="116">
        <f t="shared" ref="G44:J44" si="13">COUNTIF(G$5:G$37,"Địa-Thiềm")</f>
        <v>2</v>
      </c>
      <c r="H44" s="116">
        <f t="shared" si="13"/>
        <v>2</v>
      </c>
      <c r="I44" s="116">
        <f t="shared" si="13"/>
        <v>2</v>
      </c>
      <c r="J44" s="116">
        <f t="shared" si="13"/>
        <v>2</v>
      </c>
      <c r="K44" s="1"/>
    </row>
    <row r="45" spans="1:11" ht="21" customHeight="1">
      <c r="A45" s="110">
        <v>9</v>
      </c>
      <c r="B45" s="114" t="s">
        <v>158</v>
      </c>
      <c r="C45" s="116">
        <f t="shared" ref="C45:D45" si="14">COUNTIF(C$5:C$37,"NN-Lũy (Tp)")</f>
        <v>3</v>
      </c>
      <c r="D45" s="116">
        <f t="shared" si="14"/>
        <v>3</v>
      </c>
      <c r="E45" s="116">
        <f t="shared" ref="E45:F45" si="15">COUNTIF(E$5:E$37,"NN-An (Lh)")</f>
        <v>3</v>
      </c>
      <c r="F45" s="116">
        <f t="shared" si="15"/>
        <v>3</v>
      </c>
      <c r="G45" s="116">
        <f t="shared" ref="G45:J45" si="16">COUNTIF(G$5:G$37,"NN-Chiển")</f>
        <v>3</v>
      </c>
      <c r="H45" s="116">
        <f t="shared" si="16"/>
        <v>3</v>
      </c>
      <c r="I45" s="116">
        <f t="shared" si="16"/>
        <v>3</v>
      </c>
      <c r="J45" s="116">
        <f t="shared" si="16"/>
        <v>3</v>
      </c>
      <c r="K45" s="1"/>
    </row>
    <row r="46" spans="1:11" ht="21" customHeight="1">
      <c r="A46" s="110">
        <v>10</v>
      </c>
      <c r="B46" s="114" t="s">
        <v>159</v>
      </c>
      <c r="C46" s="116">
        <f t="shared" ref="C46:J46" si="17">COUNTIF(C$6:C$35,"Nhạc-Quyền")</f>
        <v>1</v>
      </c>
      <c r="D46" s="116">
        <f t="shared" si="17"/>
        <v>1</v>
      </c>
      <c r="E46" s="116">
        <f t="shared" si="17"/>
        <v>1</v>
      </c>
      <c r="F46" s="116">
        <f t="shared" si="17"/>
        <v>1</v>
      </c>
      <c r="G46" s="116">
        <f t="shared" si="17"/>
        <v>1</v>
      </c>
      <c r="H46" s="116">
        <f t="shared" si="17"/>
        <v>1</v>
      </c>
      <c r="I46" s="116">
        <f t="shared" si="17"/>
        <v>1</v>
      </c>
      <c r="J46" s="116">
        <f t="shared" si="17"/>
        <v>1</v>
      </c>
      <c r="K46" s="1"/>
    </row>
    <row r="47" spans="1:11" ht="21" customHeight="1">
      <c r="A47" s="110">
        <v>11</v>
      </c>
      <c r="B47" s="114" t="s">
        <v>160</v>
      </c>
      <c r="C47" s="116">
        <f t="shared" ref="C47:F47" si="18">COUNTIF(C$5:C$37,"MT-Hoài")</f>
        <v>1</v>
      </c>
      <c r="D47" s="116">
        <f t="shared" si="18"/>
        <v>1</v>
      </c>
      <c r="E47" s="116">
        <f t="shared" si="18"/>
        <v>1</v>
      </c>
      <c r="F47" s="116">
        <f t="shared" si="18"/>
        <v>1</v>
      </c>
      <c r="G47" s="116">
        <f t="shared" ref="G47:J47" si="19">COUNTIF(G$8:G$37,"MT-Hoài")</f>
        <v>1</v>
      </c>
      <c r="H47" s="116">
        <f t="shared" si="19"/>
        <v>1</v>
      </c>
      <c r="I47" s="116">
        <f t="shared" si="19"/>
        <v>1</v>
      </c>
      <c r="J47" s="116">
        <f t="shared" si="19"/>
        <v>1</v>
      </c>
      <c r="K47" s="1"/>
    </row>
    <row r="48" spans="1:11" ht="21" customHeight="1">
      <c r="A48" s="110">
        <v>12</v>
      </c>
      <c r="B48" s="114" t="s">
        <v>161</v>
      </c>
      <c r="C48" s="116">
        <f>COUNTIF(C$5:C$37,"TD-Đông")</f>
        <v>2</v>
      </c>
      <c r="D48" s="116">
        <f>COUNTIF(D$8:D$37,"TD-Hưởng")</f>
        <v>2</v>
      </c>
      <c r="E48" s="116">
        <f>COUNTIF(E$8:E$37,"TD-Quyền")</f>
        <v>2</v>
      </c>
      <c r="F48" s="116">
        <f>COUNTIF(F$8:F$37,"TD-Thìn")</f>
        <v>2</v>
      </c>
      <c r="G48" s="116">
        <f t="shared" ref="G48:J48" si="20">COUNTIF(G$5:G$37,"TD-Đông")</f>
        <v>2</v>
      </c>
      <c r="H48" s="116">
        <f t="shared" si="20"/>
        <v>2</v>
      </c>
      <c r="I48" s="116">
        <f t="shared" si="20"/>
        <v>2</v>
      </c>
      <c r="J48" s="116">
        <f t="shared" si="20"/>
        <v>2</v>
      </c>
      <c r="K48" s="1"/>
    </row>
    <row r="49" spans="1:11" ht="19.5" customHeight="1">
      <c r="A49" s="110">
        <v>13</v>
      </c>
      <c r="B49" s="128" t="s">
        <v>162</v>
      </c>
      <c r="C49" s="116">
        <f t="shared" ref="C49:F49" si="21">COUNTIF(C$8:C$37,"CN-V.Trọng")</f>
        <v>2</v>
      </c>
      <c r="D49" s="116">
        <f t="shared" si="21"/>
        <v>2</v>
      </c>
      <c r="E49" s="116">
        <f t="shared" si="21"/>
        <v>2</v>
      </c>
      <c r="F49" s="116">
        <f t="shared" si="21"/>
        <v>2</v>
      </c>
      <c r="G49" s="116">
        <f t="shared" ref="G49:J49" si="22">COUNTIF(G$5:G$37,"CN-T.Trọng")</f>
        <v>2</v>
      </c>
      <c r="H49" s="116">
        <f t="shared" si="22"/>
        <v>2</v>
      </c>
      <c r="I49" s="116">
        <f t="shared" si="22"/>
        <v>2</v>
      </c>
      <c r="J49" s="116">
        <f t="shared" si="22"/>
        <v>2</v>
      </c>
      <c r="K49" s="1"/>
    </row>
    <row r="50" spans="1:11" ht="19.5" customHeight="1">
      <c r="A50" s="172" t="s">
        <v>163</v>
      </c>
      <c r="B50" s="173"/>
      <c r="C50" s="129">
        <f>COUNTIF(C5:C36,"=TCT-Lâm")</f>
        <v>1</v>
      </c>
      <c r="D50" s="129">
        <f>COUNTIF(D5:D36,"=TCT-Thủy")</f>
        <v>1</v>
      </c>
      <c r="E50" s="129">
        <f t="shared" ref="E50:F50" si="23">COUNTIF(E5:E36,"=TCT-Mùa")</f>
        <v>1</v>
      </c>
      <c r="F50" s="129">
        <f t="shared" si="23"/>
        <v>1</v>
      </c>
      <c r="G50" s="129">
        <f t="shared" ref="G50:H50" si="24">COUNTIF(G5:G36,"=TCT-V.Trọng")</f>
        <v>1</v>
      </c>
      <c r="H50" s="129">
        <f t="shared" si="24"/>
        <v>1</v>
      </c>
      <c r="I50" s="129">
        <f t="shared" ref="I50:J50" si="25">COUNTIF(I5:I36,"=TCT-Tuấn")</f>
        <v>1</v>
      </c>
      <c r="J50" s="129">
        <f t="shared" si="25"/>
        <v>1</v>
      </c>
      <c r="K50" s="1"/>
    </row>
    <row r="51" spans="1:11" ht="19.5" customHeight="1">
      <c r="A51" s="172" t="s">
        <v>164</v>
      </c>
      <c r="B51" s="173"/>
      <c r="C51" s="129">
        <f t="shared" ref="C51:E51" si="26">COUNTIF(C5:C36,"=TCV-H.Long")</f>
        <v>0</v>
      </c>
      <c r="D51" s="129">
        <f t="shared" si="26"/>
        <v>0</v>
      </c>
      <c r="E51" s="129">
        <f t="shared" si="26"/>
        <v>1</v>
      </c>
      <c r="F51" s="129">
        <f t="shared" ref="F51:H51" si="27">COUNTIF(F5:F36,"=TCV-Hoa")</f>
        <v>1</v>
      </c>
      <c r="G51" s="129">
        <f t="shared" si="27"/>
        <v>1</v>
      </c>
      <c r="H51" s="129">
        <f t="shared" si="27"/>
        <v>1</v>
      </c>
      <c r="I51" s="129">
        <f t="shared" ref="I51:J51" si="28">COUNTIF(I5:I36,"=TCV-L.Thơm")</f>
        <v>1</v>
      </c>
      <c r="J51" s="129">
        <f t="shared" si="28"/>
        <v>1</v>
      </c>
      <c r="K51" s="1"/>
    </row>
    <row r="52" spans="1:11" ht="19.5" customHeight="1">
      <c r="K52" s="1"/>
    </row>
    <row r="53" spans="1:11" ht="19.5" customHeight="1">
      <c r="K53" s="1"/>
    </row>
    <row r="54" spans="1:11" ht="19.5" customHeight="1">
      <c r="K54" s="1"/>
    </row>
    <row r="55" spans="1:11" ht="19.5" customHeight="1">
      <c r="K55" s="1"/>
    </row>
    <row r="56" spans="1:11" ht="19.5" customHeight="1">
      <c r="K56" s="1"/>
    </row>
    <row r="57" spans="1:11" ht="19.5" customHeight="1">
      <c r="K57" s="1"/>
    </row>
    <row r="58" spans="1:11" ht="19.5" customHeight="1">
      <c r="K58" s="1"/>
    </row>
    <row r="59" spans="1:11" ht="19.5" customHeight="1">
      <c r="K59" s="1"/>
    </row>
    <row r="60" spans="1:11" ht="19.5" customHeight="1">
      <c r="K60" s="1"/>
    </row>
    <row r="61" spans="1:11" ht="19.5" customHeight="1">
      <c r="K61" s="1"/>
    </row>
    <row r="62" spans="1:11" ht="19.5" customHeight="1">
      <c r="K62" s="1"/>
    </row>
    <row r="63" spans="1:11" ht="19.5" customHeight="1">
      <c r="K63" s="1"/>
    </row>
    <row r="64" spans="1:11" ht="19.5" customHeight="1">
      <c r="K64" s="1"/>
    </row>
    <row r="65" spans="11:11" ht="19.5" customHeight="1">
      <c r="K65" s="1"/>
    </row>
    <row r="66" spans="11:11" ht="19.5" customHeight="1">
      <c r="K66" s="1"/>
    </row>
    <row r="67" spans="11:11" ht="19.5" customHeight="1">
      <c r="K67" s="1"/>
    </row>
    <row r="68" spans="11:11" ht="19.5" customHeight="1">
      <c r="K68" s="1"/>
    </row>
    <row r="69" spans="11:11" ht="19.5" customHeight="1">
      <c r="K69" s="1"/>
    </row>
    <row r="70" spans="11:11" ht="19.5" customHeight="1">
      <c r="K70" s="1"/>
    </row>
    <row r="71" spans="11:11" ht="19.5" customHeight="1">
      <c r="K71" s="1"/>
    </row>
    <row r="72" spans="11:11" ht="19.5" customHeight="1">
      <c r="K72" s="1"/>
    </row>
    <row r="73" spans="11:11" ht="19.5" customHeight="1">
      <c r="K73" s="1"/>
    </row>
    <row r="74" spans="11:11" ht="19.5" customHeight="1">
      <c r="K74" s="1"/>
    </row>
    <row r="75" spans="11:11" ht="19.5" customHeight="1">
      <c r="K75" s="1"/>
    </row>
    <row r="76" spans="11:11" ht="19.5" customHeight="1">
      <c r="K76" s="1"/>
    </row>
    <row r="77" spans="11:11" ht="19.5" customHeight="1">
      <c r="K77" s="1"/>
    </row>
    <row r="78" spans="11:11" ht="19.5" customHeight="1">
      <c r="K78" s="1"/>
    </row>
    <row r="79" spans="11:11" ht="19.5" customHeight="1">
      <c r="K79" s="1"/>
    </row>
    <row r="80" spans="11:11" ht="19.5" customHeight="1">
      <c r="K80" s="1"/>
    </row>
    <row r="81" spans="11:11" ht="19.5" customHeight="1">
      <c r="K81" s="1"/>
    </row>
    <row r="82" spans="11:11" ht="19.5" customHeight="1">
      <c r="K82" s="1"/>
    </row>
    <row r="83" spans="11:11" ht="19.5" customHeight="1">
      <c r="K83" s="1"/>
    </row>
    <row r="84" spans="11:11" ht="19.5" customHeight="1">
      <c r="K84" s="1"/>
    </row>
    <row r="85" spans="11:11" ht="19.5" customHeight="1">
      <c r="K85" s="1"/>
    </row>
    <row r="86" spans="11:11" ht="19.5" customHeight="1">
      <c r="K86" s="1"/>
    </row>
    <row r="87" spans="11:11" ht="19.5" customHeight="1">
      <c r="K87" s="1"/>
    </row>
    <row r="88" spans="11:11" ht="19.5" customHeight="1">
      <c r="K88" s="1"/>
    </row>
    <row r="89" spans="11:11" ht="19.5" customHeight="1">
      <c r="K89" s="1"/>
    </row>
    <row r="90" spans="11:11" ht="19.5" customHeight="1">
      <c r="K90" s="1"/>
    </row>
    <row r="91" spans="11:11" ht="19.5" customHeight="1">
      <c r="K91" s="1"/>
    </row>
    <row r="92" spans="11:11" ht="19.5" customHeight="1">
      <c r="K92" s="1"/>
    </row>
    <row r="93" spans="11:11" ht="19.5" customHeight="1">
      <c r="K93" s="1"/>
    </row>
    <row r="94" spans="11:11" ht="19.5" customHeight="1">
      <c r="K94" s="1"/>
    </row>
    <row r="95" spans="11:11" ht="19.5" customHeight="1">
      <c r="K95" s="1"/>
    </row>
    <row r="96" spans="11:11" ht="19.5" customHeight="1">
      <c r="K96" s="1"/>
    </row>
    <row r="97" spans="11:11" ht="19.5" customHeight="1">
      <c r="K97" s="1"/>
    </row>
    <row r="98" spans="11:11" ht="19.5" customHeight="1">
      <c r="K98" s="1"/>
    </row>
    <row r="99" spans="11:11" ht="19.5" customHeight="1">
      <c r="K99" s="1"/>
    </row>
    <row r="100" spans="11:11" ht="19.5" customHeight="1">
      <c r="K100" s="1"/>
    </row>
    <row r="101" spans="11:11" ht="19.5" customHeight="1">
      <c r="K101" s="1"/>
    </row>
    <row r="102" spans="11:11" ht="19.5" customHeight="1">
      <c r="K102" s="1"/>
    </row>
    <row r="103" spans="11:11" ht="19.5" customHeight="1">
      <c r="K103" s="1"/>
    </row>
    <row r="104" spans="11:11" ht="19.5" customHeight="1">
      <c r="K104" s="1"/>
    </row>
    <row r="105" spans="11:11" ht="19.5" customHeight="1">
      <c r="K105" s="1"/>
    </row>
    <row r="106" spans="11:11" ht="19.5" customHeight="1">
      <c r="K106" s="1"/>
    </row>
    <row r="107" spans="11:11" ht="19.5" customHeight="1">
      <c r="K107" s="1"/>
    </row>
    <row r="108" spans="11:11" ht="19.5" customHeight="1">
      <c r="K108" s="1"/>
    </row>
    <row r="109" spans="11:11" ht="19.5" customHeight="1">
      <c r="K109" s="1"/>
    </row>
    <row r="110" spans="11:11" ht="19.5" customHeight="1">
      <c r="K110" s="1"/>
    </row>
    <row r="111" spans="11:11" ht="19.5" customHeight="1">
      <c r="K111" s="1"/>
    </row>
    <row r="112" spans="11:11" ht="19.5" customHeight="1">
      <c r="K112" s="1"/>
    </row>
    <row r="113" spans="11:11" ht="19.5" customHeight="1">
      <c r="K113" s="1"/>
    </row>
    <row r="114" spans="11:11" ht="19.5" customHeight="1">
      <c r="K114" s="1"/>
    </row>
    <row r="115" spans="11:11" ht="19.5" customHeight="1">
      <c r="K115" s="1"/>
    </row>
    <row r="116" spans="11:11" ht="19.5" customHeight="1">
      <c r="K116" s="1"/>
    </row>
    <row r="117" spans="11:11" ht="19.5" customHeight="1">
      <c r="K117" s="1"/>
    </row>
    <row r="118" spans="11:11" ht="19.5" customHeight="1">
      <c r="K118" s="1"/>
    </row>
    <row r="119" spans="11:11" ht="19.5" customHeight="1">
      <c r="K119" s="1"/>
    </row>
    <row r="120" spans="11:11" ht="19.5" customHeight="1">
      <c r="K120" s="1"/>
    </row>
    <row r="121" spans="11:11" ht="19.5" customHeight="1">
      <c r="K121" s="1"/>
    </row>
    <row r="122" spans="11:11" ht="19.5" customHeight="1">
      <c r="K122" s="1"/>
    </row>
    <row r="123" spans="11:11" ht="19.5" customHeight="1">
      <c r="K123" s="1"/>
    </row>
    <row r="124" spans="11:11" ht="19.5" customHeight="1">
      <c r="K124" s="1"/>
    </row>
    <row r="125" spans="11:11" ht="19.5" customHeight="1">
      <c r="K125" s="1"/>
    </row>
    <row r="126" spans="11:11" ht="19.5" customHeight="1">
      <c r="K126" s="1"/>
    </row>
    <row r="127" spans="11:11" ht="19.5" customHeight="1">
      <c r="K127" s="1"/>
    </row>
    <row r="128" spans="11:11" ht="19.5" customHeight="1">
      <c r="K128" s="1"/>
    </row>
    <row r="129" spans="11:11" ht="19.5" customHeight="1">
      <c r="K129" s="1"/>
    </row>
    <row r="130" spans="11:11" ht="19.5" customHeight="1">
      <c r="K130" s="1"/>
    </row>
    <row r="131" spans="11:11" ht="19.5" customHeight="1">
      <c r="K131" s="1"/>
    </row>
    <row r="132" spans="11:11" ht="19.5" customHeight="1">
      <c r="K132" s="1"/>
    </row>
    <row r="133" spans="11:11" ht="19.5" customHeight="1">
      <c r="K133" s="1"/>
    </row>
    <row r="134" spans="11:11" ht="19.5" customHeight="1">
      <c r="K134" s="1"/>
    </row>
    <row r="135" spans="11:11" ht="19.5" customHeight="1">
      <c r="K135" s="1"/>
    </row>
    <row r="136" spans="11:11" ht="19.5" customHeight="1">
      <c r="K136" s="1"/>
    </row>
    <row r="137" spans="11:11" ht="19.5" customHeight="1">
      <c r="K137" s="1"/>
    </row>
    <row r="138" spans="11:11" ht="19.5" customHeight="1">
      <c r="K138" s="1"/>
    </row>
    <row r="139" spans="11:11" ht="19.5" customHeight="1">
      <c r="K139" s="1"/>
    </row>
    <row r="140" spans="11:11" ht="19.5" customHeight="1">
      <c r="K140" s="1"/>
    </row>
    <row r="141" spans="11:11" ht="19.5" customHeight="1">
      <c r="K141" s="1"/>
    </row>
    <row r="142" spans="11:11" ht="19.5" customHeight="1">
      <c r="K142" s="1"/>
    </row>
    <row r="143" spans="11:11" ht="19.5" customHeight="1">
      <c r="K143" s="1"/>
    </row>
    <row r="144" spans="11:11" ht="19.5" customHeight="1">
      <c r="K144" s="1"/>
    </row>
    <row r="145" spans="11:11" ht="19.5" customHeight="1">
      <c r="K145" s="1"/>
    </row>
    <row r="146" spans="11:11" ht="19.5" customHeight="1">
      <c r="K146" s="1"/>
    </row>
    <row r="147" spans="11:11" ht="19.5" customHeight="1">
      <c r="K147" s="1"/>
    </row>
    <row r="148" spans="11:11" ht="19.5" customHeight="1">
      <c r="K148" s="1"/>
    </row>
    <row r="149" spans="11:11" ht="19.5" customHeight="1">
      <c r="K149" s="1"/>
    </row>
    <row r="150" spans="11:11" ht="19.5" customHeight="1">
      <c r="K150" s="1"/>
    </row>
    <row r="151" spans="11:11" ht="19.5" customHeight="1">
      <c r="K151" s="1"/>
    </row>
    <row r="152" spans="11:11" ht="19.5" customHeight="1">
      <c r="K152" s="1"/>
    </row>
    <row r="153" spans="11:11" ht="19.5" customHeight="1">
      <c r="K153" s="1"/>
    </row>
    <row r="154" spans="11:11" ht="19.5" customHeight="1">
      <c r="K154" s="1"/>
    </row>
    <row r="155" spans="11:11" ht="19.5" customHeight="1">
      <c r="K155" s="1"/>
    </row>
    <row r="156" spans="11:11" ht="19.5" customHeight="1">
      <c r="K156" s="1"/>
    </row>
    <row r="157" spans="11:11" ht="19.5" customHeight="1">
      <c r="K157" s="1"/>
    </row>
    <row r="158" spans="11:11" ht="19.5" customHeight="1">
      <c r="K158" s="1"/>
    </row>
    <row r="159" spans="11:11" ht="19.5" customHeight="1">
      <c r="K159" s="1"/>
    </row>
    <row r="160" spans="11:11" ht="19.5" customHeight="1">
      <c r="K160" s="1"/>
    </row>
    <row r="161" spans="11:11" ht="19.5" customHeight="1">
      <c r="K161" s="1"/>
    </row>
    <row r="162" spans="11:11" ht="19.5" customHeight="1">
      <c r="K162" s="1"/>
    </row>
    <row r="163" spans="11:11" ht="19.5" customHeight="1">
      <c r="K163" s="1"/>
    </row>
    <row r="164" spans="11:11" ht="19.5" customHeight="1">
      <c r="K164" s="1"/>
    </row>
    <row r="165" spans="11:11" ht="19.5" customHeight="1">
      <c r="K165" s="1"/>
    </row>
    <row r="166" spans="11:11" ht="19.5" customHeight="1">
      <c r="K166" s="1"/>
    </row>
    <row r="167" spans="11:11" ht="19.5" customHeight="1">
      <c r="K167" s="1"/>
    </row>
    <row r="168" spans="11:11" ht="19.5" customHeight="1">
      <c r="K168" s="1"/>
    </row>
    <row r="169" spans="11:11" ht="19.5" customHeight="1">
      <c r="K169" s="1"/>
    </row>
    <row r="170" spans="11:11" ht="19.5" customHeight="1">
      <c r="K170" s="1"/>
    </row>
    <row r="171" spans="11:11" ht="19.5" customHeight="1">
      <c r="K171" s="1"/>
    </row>
    <row r="172" spans="11:11" ht="19.5" customHeight="1">
      <c r="K172" s="1"/>
    </row>
    <row r="173" spans="11:11" ht="19.5" customHeight="1">
      <c r="K173" s="1"/>
    </row>
    <row r="174" spans="11:11" ht="19.5" customHeight="1">
      <c r="K174" s="1"/>
    </row>
    <row r="175" spans="11:11" ht="19.5" customHeight="1">
      <c r="K175" s="1"/>
    </row>
    <row r="176" spans="11:11" ht="19.5" customHeight="1">
      <c r="K176" s="1"/>
    </row>
    <row r="177" spans="11:11" ht="19.5" customHeight="1">
      <c r="K177" s="1"/>
    </row>
    <row r="178" spans="11:11" ht="19.5" customHeight="1">
      <c r="K178" s="1"/>
    </row>
    <row r="179" spans="11:11" ht="19.5" customHeight="1">
      <c r="K179" s="1"/>
    </row>
    <row r="180" spans="11:11" ht="19.5" customHeight="1">
      <c r="K180" s="1"/>
    </row>
    <row r="181" spans="11:11" ht="19.5" customHeight="1">
      <c r="K181" s="1"/>
    </row>
    <row r="182" spans="11:11" ht="19.5" customHeight="1">
      <c r="K182" s="1"/>
    </row>
    <row r="183" spans="11:11" ht="19.5" customHeight="1">
      <c r="K183" s="1"/>
    </row>
    <row r="184" spans="11:11" ht="19.5" customHeight="1">
      <c r="K184" s="1"/>
    </row>
    <row r="185" spans="11:11" ht="19.5" customHeight="1">
      <c r="K185" s="1"/>
    </row>
    <row r="186" spans="11:11" ht="19.5" customHeight="1">
      <c r="K186" s="1"/>
    </row>
    <row r="187" spans="11:11" ht="19.5" customHeight="1">
      <c r="K187" s="1"/>
    </row>
    <row r="188" spans="11:11" ht="19.5" customHeight="1">
      <c r="K188" s="1"/>
    </row>
    <row r="189" spans="11:11" ht="19.5" customHeight="1">
      <c r="K189" s="1"/>
    </row>
    <row r="190" spans="11:11" ht="19.5" customHeight="1">
      <c r="K190" s="1"/>
    </row>
    <row r="191" spans="11:11" ht="19.5" customHeight="1">
      <c r="K191" s="1"/>
    </row>
    <row r="192" spans="11:11" ht="19.5" customHeight="1">
      <c r="K192" s="1"/>
    </row>
    <row r="193" spans="11:11" ht="19.5" customHeight="1">
      <c r="K193" s="1"/>
    </row>
    <row r="194" spans="11:11" ht="19.5" customHeight="1">
      <c r="K194" s="1"/>
    </row>
    <row r="195" spans="11:11" ht="19.5" customHeight="1">
      <c r="K195" s="1"/>
    </row>
    <row r="196" spans="11:11" ht="19.5" customHeight="1">
      <c r="K196" s="1"/>
    </row>
    <row r="197" spans="11:11" ht="19.5" customHeight="1">
      <c r="K197" s="1"/>
    </row>
    <row r="198" spans="11:11" ht="19.5" customHeight="1">
      <c r="K198" s="1"/>
    </row>
    <row r="199" spans="11:11" ht="19.5" customHeight="1">
      <c r="K199" s="1"/>
    </row>
    <row r="200" spans="11:11" ht="19.5" customHeight="1">
      <c r="K200" s="1"/>
    </row>
    <row r="201" spans="11:11" ht="19.5" customHeight="1">
      <c r="K201" s="1"/>
    </row>
    <row r="202" spans="11:11" ht="19.5" customHeight="1">
      <c r="K202" s="1"/>
    </row>
    <row r="203" spans="11:11" ht="19.5" customHeight="1">
      <c r="K203" s="1"/>
    </row>
    <row r="204" spans="11:11" ht="19.5" customHeight="1">
      <c r="K204" s="1"/>
    </row>
    <row r="205" spans="11:11" ht="19.5" customHeight="1">
      <c r="K205" s="1"/>
    </row>
    <row r="206" spans="11:11" ht="19.5" customHeight="1">
      <c r="K206" s="1"/>
    </row>
    <row r="207" spans="11:11" ht="19.5" customHeight="1">
      <c r="K207" s="1"/>
    </row>
    <row r="208" spans="11:11" ht="19.5" customHeight="1">
      <c r="K208" s="1"/>
    </row>
    <row r="209" spans="11:11" ht="19.5" customHeight="1">
      <c r="K209" s="1"/>
    </row>
    <row r="210" spans="11:11" ht="19.5" customHeight="1">
      <c r="K210" s="1"/>
    </row>
    <row r="211" spans="11:11" ht="19.5" customHeight="1">
      <c r="K211" s="1"/>
    </row>
    <row r="212" spans="11:11" ht="19.5" customHeight="1">
      <c r="K212" s="1"/>
    </row>
    <row r="213" spans="11:11" ht="19.5" customHeight="1">
      <c r="K213" s="1"/>
    </row>
    <row r="214" spans="11:11" ht="19.5" customHeight="1">
      <c r="K214" s="1"/>
    </row>
    <row r="215" spans="11:11" ht="19.5" customHeight="1">
      <c r="K215" s="1"/>
    </row>
    <row r="216" spans="11:11" ht="19.5" customHeight="1">
      <c r="K216" s="1"/>
    </row>
    <row r="217" spans="11:11" ht="19.5" customHeight="1">
      <c r="K217" s="1"/>
    </row>
    <row r="218" spans="11:11" ht="19.5" customHeight="1">
      <c r="K218" s="1"/>
    </row>
    <row r="219" spans="11:11" ht="19.5" customHeight="1">
      <c r="K219" s="1"/>
    </row>
    <row r="220" spans="11:11" ht="19.5" customHeight="1">
      <c r="K220" s="1"/>
    </row>
    <row r="221" spans="11:11" ht="19.5" customHeight="1">
      <c r="K221" s="1"/>
    </row>
    <row r="222" spans="11:11" ht="19.5" customHeight="1">
      <c r="K222" s="1"/>
    </row>
    <row r="223" spans="11:11" ht="19.5" customHeight="1">
      <c r="K223" s="1"/>
    </row>
    <row r="224" spans="11:11" ht="19.5" customHeight="1">
      <c r="K224" s="1"/>
    </row>
    <row r="225" spans="11:11" ht="19.5" customHeight="1">
      <c r="K225" s="1"/>
    </row>
    <row r="226" spans="11:11" ht="19.5" customHeight="1">
      <c r="K226" s="1"/>
    </row>
    <row r="227" spans="11:11" ht="19.5" customHeight="1">
      <c r="K227" s="1"/>
    </row>
    <row r="228" spans="11:11" ht="19.5" customHeight="1">
      <c r="K228" s="1"/>
    </row>
    <row r="229" spans="11:11" ht="19.5" customHeight="1">
      <c r="K229" s="1"/>
    </row>
    <row r="230" spans="11:11" ht="19.5" customHeight="1">
      <c r="K230" s="1"/>
    </row>
    <row r="231" spans="11:11" ht="19.5" customHeight="1">
      <c r="K231" s="1"/>
    </row>
    <row r="232" spans="11:11" ht="19.5" customHeight="1">
      <c r="K232" s="1"/>
    </row>
    <row r="233" spans="11:11" ht="19.5" customHeight="1">
      <c r="K233" s="1"/>
    </row>
    <row r="234" spans="11:11" ht="19.5" customHeight="1">
      <c r="K234" s="1"/>
    </row>
    <row r="235" spans="11:11" ht="19.5" customHeight="1">
      <c r="K235" s="1"/>
    </row>
    <row r="236" spans="11:11" ht="19.5" customHeight="1">
      <c r="K236" s="1"/>
    </row>
    <row r="237" spans="11:11" ht="19.5" customHeight="1">
      <c r="K237" s="1"/>
    </row>
    <row r="238" spans="11:11" ht="19.5" customHeight="1">
      <c r="K238" s="1"/>
    </row>
    <row r="239" spans="11:11" ht="19.5" customHeight="1">
      <c r="K239" s="1"/>
    </row>
    <row r="240" spans="11:11" ht="19.5" customHeight="1">
      <c r="K240" s="1"/>
    </row>
    <row r="241" spans="11:11" ht="19.5" customHeight="1">
      <c r="K241" s="1"/>
    </row>
    <row r="242" spans="11:11" ht="19.5" customHeight="1">
      <c r="K242" s="1"/>
    </row>
    <row r="243" spans="11:11" ht="19.5" customHeight="1">
      <c r="K243" s="1"/>
    </row>
    <row r="244" spans="11:11" ht="19.5" customHeight="1">
      <c r="K244" s="1"/>
    </row>
    <row r="245" spans="11:11" ht="19.5" customHeight="1">
      <c r="K245" s="1"/>
    </row>
    <row r="246" spans="11:11" ht="19.5" customHeight="1">
      <c r="K246" s="1"/>
    </row>
    <row r="247" spans="11:11" ht="19.5" customHeight="1">
      <c r="K247" s="1"/>
    </row>
    <row r="248" spans="11:11" ht="19.5" customHeight="1">
      <c r="K248" s="1"/>
    </row>
    <row r="249" spans="11:11" ht="19.5" customHeight="1">
      <c r="K249" s="1"/>
    </row>
    <row r="250" spans="11:11" ht="19.5" customHeight="1">
      <c r="K250" s="1"/>
    </row>
    <row r="251" spans="11:11" ht="19.5" customHeight="1">
      <c r="K251" s="1"/>
    </row>
    <row r="252" spans="11:11" ht="19.5" customHeight="1">
      <c r="K252" s="1"/>
    </row>
    <row r="253" spans="11:11" ht="19.5" customHeight="1">
      <c r="K253" s="1"/>
    </row>
    <row r="254" spans="11:11" ht="19.5" customHeight="1">
      <c r="K254" s="1"/>
    </row>
    <row r="255" spans="11:11" ht="19.5" customHeight="1">
      <c r="K255" s="1"/>
    </row>
    <row r="256" spans="11:11" ht="19.5" customHeight="1">
      <c r="K256" s="1"/>
    </row>
    <row r="257" spans="11:11" ht="19.5" customHeight="1">
      <c r="K257" s="1"/>
    </row>
    <row r="258" spans="11:11" ht="19.5" customHeight="1">
      <c r="K258" s="1"/>
    </row>
    <row r="259" spans="11:11" ht="19.5" customHeight="1">
      <c r="K259" s="1"/>
    </row>
    <row r="260" spans="11:11" ht="19.5" customHeight="1">
      <c r="K260" s="1"/>
    </row>
    <row r="261" spans="11:11" ht="19.5" customHeight="1">
      <c r="K261" s="1"/>
    </row>
    <row r="262" spans="11:11" ht="19.5" customHeight="1">
      <c r="K262" s="1"/>
    </row>
    <row r="263" spans="11:11" ht="19.5" customHeight="1">
      <c r="K263" s="1"/>
    </row>
    <row r="264" spans="11:11" ht="19.5" customHeight="1">
      <c r="K264" s="1"/>
    </row>
    <row r="265" spans="11:11" ht="19.5" customHeight="1">
      <c r="K265" s="1"/>
    </row>
    <row r="266" spans="11:11" ht="19.5" customHeight="1">
      <c r="K266" s="1"/>
    </row>
    <row r="267" spans="11:11" ht="19.5" customHeight="1">
      <c r="K267" s="1"/>
    </row>
    <row r="268" spans="11:11" ht="19.5" customHeight="1">
      <c r="K268" s="1"/>
    </row>
    <row r="269" spans="11:11" ht="19.5" customHeight="1">
      <c r="K269" s="1"/>
    </row>
    <row r="270" spans="11:11" ht="19.5" customHeight="1">
      <c r="K270" s="1"/>
    </row>
    <row r="271" spans="11:11" ht="19.5" customHeight="1">
      <c r="K271" s="1"/>
    </row>
    <row r="272" spans="11:11" ht="19.5" customHeight="1">
      <c r="K272" s="1"/>
    </row>
    <row r="273" spans="11:11" ht="19.5" customHeight="1">
      <c r="K273" s="1"/>
    </row>
    <row r="274" spans="11:11" ht="19.5" customHeight="1">
      <c r="K274" s="1"/>
    </row>
    <row r="275" spans="11:11" ht="19.5" customHeight="1">
      <c r="K275" s="1"/>
    </row>
    <row r="276" spans="11:11" ht="19.5" customHeight="1">
      <c r="K276" s="1"/>
    </row>
    <row r="277" spans="11:11" ht="19.5" customHeight="1">
      <c r="K277" s="1"/>
    </row>
    <row r="278" spans="11:11" ht="19.5" customHeight="1">
      <c r="K278" s="1"/>
    </row>
    <row r="279" spans="11:11" ht="19.5" customHeight="1">
      <c r="K279" s="1"/>
    </row>
    <row r="280" spans="11:11" ht="19.5" customHeight="1">
      <c r="K280" s="1"/>
    </row>
    <row r="281" spans="11:11" ht="19.5" customHeight="1">
      <c r="K281" s="1"/>
    </row>
    <row r="282" spans="11:11" ht="19.5" customHeight="1">
      <c r="K282" s="1"/>
    </row>
    <row r="283" spans="11:11" ht="19.5" customHeight="1">
      <c r="K283" s="1"/>
    </row>
    <row r="284" spans="11:11" ht="19.5" customHeight="1">
      <c r="K284" s="1"/>
    </row>
    <row r="285" spans="11:11" ht="19.5" customHeight="1">
      <c r="K285" s="1"/>
    </row>
    <row r="286" spans="11:11" ht="19.5" customHeight="1">
      <c r="K286" s="1"/>
    </row>
    <row r="287" spans="11:11" ht="19.5" customHeight="1">
      <c r="K287" s="1"/>
    </row>
    <row r="288" spans="11:11" ht="19.5" customHeight="1">
      <c r="K288" s="1"/>
    </row>
    <row r="289" spans="11:11" ht="19.5" customHeight="1">
      <c r="K289" s="1"/>
    </row>
    <row r="290" spans="11:11" ht="19.5" customHeight="1">
      <c r="K290" s="1"/>
    </row>
    <row r="291" spans="11:11" ht="19.5" customHeight="1">
      <c r="K291" s="1"/>
    </row>
    <row r="292" spans="11:11" ht="19.5" customHeight="1">
      <c r="K292" s="1"/>
    </row>
    <row r="293" spans="11:11" ht="19.5" customHeight="1">
      <c r="K293" s="1"/>
    </row>
    <row r="294" spans="11:11" ht="19.5" customHeight="1">
      <c r="K294" s="1"/>
    </row>
    <row r="295" spans="11:11" ht="19.5" customHeight="1">
      <c r="K295" s="1"/>
    </row>
    <row r="296" spans="11:11" ht="19.5" customHeight="1">
      <c r="K296" s="1"/>
    </row>
    <row r="297" spans="11:11" ht="19.5" customHeight="1">
      <c r="K297" s="1"/>
    </row>
    <row r="298" spans="11:11" ht="19.5" customHeight="1">
      <c r="K298" s="1"/>
    </row>
    <row r="299" spans="11:11" ht="19.5" customHeight="1">
      <c r="K299" s="1"/>
    </row>
    <row r="300" spans="11:11" ht="19.5" customHeight="1">
      <c r="K300" s="1"/>
    </row>
    <row r="301" spans="11:11" ht="19.5" customHeight="1">
      <c r="K301" s="1"/>
    </row>
    <row r="302" spans="11:11" ht="19.5" customHeight="1">
      <c r="K302" s="1"/>
    </row>
    <row r="303" spans="11:11" ht="19.5" customHeight="1">
      <c r="K303" s="1"/>
    </row>
    <row r="304" spans="11:11" ht="19.5" customHeight="1">
      <c r="K304" s="1"/>
    </row>
    <row r="305" spans="11:11" ht="19.5" customHeight="1">
      <c r="K305" s="1"/>
    </row>
    <row r="306" spans="11:11" ht="19.5" customHeight="1">
      <c r="K306" s="1"/>
    </row>
    <row r="307" spans="11:11" ht="19.5" customHeight="1">
      <c r="K307" s="1"/>
    </row>
    <row r="308" spans="11:11" ht="19.5" customHeight="1">
      <c r="K308" s="1"/>
    </row>
    <row r="309" spans="11:11" ht="19.5" customHeight="1">
      <c r="K309" s="1"/>
    </row>
    <row r="310" spans="11:11" ht="19.5" customHeight="1">
      <c r="K310" s="1"/>
    </row>
    <row r="311" spans="11:11" ht="19.5" customHeight="1">
      <c r="K311" s="1"/>
    </row>
    <row r="312" spans="11:11" ht="19.5" customHeight="1">
      <c r="K312" s="1"/>
    </row>
    <row r="313" spans="11:11" ht="19.5" customHeight="1">
      <c r="K313" s="1"/>
    </row>
    <row r="314" spans="11:11" ht="19.5" customHeight="1">
      <c r="K314" s="1"/>
    </row>
    <row r="315" spans="11:11" ht="19.5" customHeight="1">
      <c r="K315" s="1"/>
    </row>
    <row r="316" spans="11:11" ht="19.5" customHeight="1">
      <c r="K316" s="1"/>
    </row>
    <row r="317" spans="11:11" ht="19.5" customHeight="1">
      <c r="K317" s="1"/>
    </row>
    <row r="318" spans="11:11" ht="19.5" customHeight="1">
      <c r="K318" s="1"/>
    </row>
    <row r="319" spans="11:11" ht="19.5" customHeight="1">
      <c r="K319" s="1"/>
    </row>
    <row r="320" spans="11:11" ht="19.5" customHeight="1">
      <c r="K320" s="1"/>
    </row>
    <row r="321" spans="11:11" ht="19.5" customHeight="1">
      <c r="K321" s="1"/>
    </row>
    <row r="322" spans="11:11" ht="19.5" customHeight="1">
      <c r="K322" s="1"/>
    </row>
    <row r="323" spans="11:11" ht="19.5" customHeight="1">
      <c r="K323" s="1"/>
    </row>
    <row r="324" spans="11:11" ht="19.5" customHeight="1">
      <c r="K324" s="1"/>
    </row>
    <row r="325" spans="11:11" ht="19.5" customHeight="1">
      <c r="K325" s="1"/>
    </row>
    <row r="326" spans="11:11" ht="19.5" customHeight="1">
      <c r="K326" s="1"/>
    </row>
    <row r="327" spans="11:11" ht="19.5" customHeight="1">
      <c r="K327" s="1"/>
    </row>
    <row r="328" spans="11:11" ht="19.5" customHeight="1">
      <c r="K328" s="1"/>
    </row>
    <row r="329" spans="11:11" ht="19.5" customHeight="1">
      <c r="K329" s="1"/>
    </row>
    <row r="330" spans="11:11" ht="19.5" customHeight="1">
      <c r="K330" s="1"/>
    </row>
    <row r="331" spans="11:11" ht="19.5" customHeight="1">
      <c r="K331" s="1"/>
    </row>
    <row r="332" spans="11:11" ht="19.5" customHeight="1">
      <c r="K332" s="1"/>
    </row>
    <row r="333" spans="11:11" ht="19.5" customHeight="1">
      <c r="K333" s="1"/>
    </row>
    <row r="334" spans="11:11" ht="19.5" customHeight="1">
      <c r="K334" s="1"/>
    </row>
    <row r="335" spans="11:11" ht="19.5" customHeight="1">
      <c r="K335" s="1"/>
    </row>
    <row r="336" spans="11:11" ht="19.5" customHeight="1">
      <c r="K336" s="1"/>
    </row>
    <row r="337" spans="11:11" ht="19.5" customHeight="1">
      <c r="K337" s="1"/>
    </row>
    <row r="338" spans="11:11" ht="19.5" customHeight="1">
      <c r="K338" s="1"/>
    </row>
    <row r="339" spans="11:11" ht="19.5" customHeight="1">
      <c r="K339" s="1"/>
    </row>
    <row r="340" spans="11:11" ht="19.5" customHeight="1">
      <c r="K340" s="1"/>
    </row>
    <row r="341" spans="11:11" ht="19.5" customHeight="1">
      <c r="K341" s="1"/>
    </row>
    <row r="342" spans="11:11" ht="19.5" customHeight="1">
      <c r="K342" s="1"/>
    </row>
    <row r="343" spans="11:11" ht="19.5" customHeight="1">
      <c r="K343" s="1"/>
    </row>
    <row r="344" spans="11:11" ht="19.5" customHeight="1">
      <c r="K344" s="1"/>
    </row>
    <row r="345" spans="11:11" ht="19.5" customHeight="1">
      <c r="K345" s="1"/>
    </row>
    <row r="346" spans="11:11" ht="19.5" customHeight="1">
      <c r="K346" s="1"/>
    </row>
    <row r="347" spans="11:11" ht="19.5" customHeight="1">
      <c r="K347" s="1"/>
    </row>
    <row r="348" spans="11:11" ht="19.5" customHeight="1">
      <c r="K348" s="1"/>
    </row>
    <row r="349" spans="11:11" ht="19.5" customHeight="1">
      <c r="K349" s="1"/>
    </row>
    <row r="350" spans="11:11" ht="19.5" customHeight="1">
      <c r="K350" s="1"/>
    </row>
    <row r="351" spans="11:11" ht="19.5" customHeight="1">
      <c r="K351" s="1"/>
    </row>
    <row r="352" spans="11:11" ht="19.5" customHeight="1">
      <c r="K352" s="1"/>
    </row>
    <row r="353" spans="11:11" ht="19.5" customHeight="1">
      <c r="K353" s="1"/>
    </row>
    <row r="354" spans="11:11" ht="19.5" customHeight="1">
      <c r="K354" s="1"/>
    </row>
    <row r="355" spans="11:11" ht="19.5" customHeight="1">
      <c r="K355" s="1"/>
    </row>
    <row r="356" spans="11:11" ht="19.5" customHeight="1">
      <c r="K356" s="1"/>
    </row>
    <row r="357" spans="11:11" ht="19.5" customHeight="1">
      <c r="K357" s="1"/>
    </row>
    <row r="358" spans="11:11" ht="19.5" customHeight="1">
      <c r="K358" s="1"/>
    </row>
    <row r="359" spans="11:11" ht="19.5" customHeight="1">
      <c r="K359" s="1"/>
    </row>
    <row r="360" spans="11:11" ht="19.5" customHeight="1">
      <c r="K360" s="1"/>
    </row>
    <row r="361" spans="11:11" ht="19.5" customHeight="1">
      <c r="K361" s="1"/>
    </row>
    <row r="362" spans="11:11" ht="19.5" customHeight="1">
      <c r="K362" s="1"/>
    </row>
    <row r="363" spans="11:11" ht="19.5" customHeight="1">
      <c r="K363" s="1"/>
    </row>
    <row r="364" spans="11:11" ht="19.5" customHeight="1">
      <c r="K364" s="1"/>
    </row>
    <row r="365" spans="11:11" ht="19.5" customHeight="1">
      <c r="K365" s="1"/>
    </row>
    <row r="366" spans="11:11" ht="19.5" customHeight="1">
      <c r="K366" s="1"/>
    </row>
    <row r="367" spans="11:11" ht="19.5" customHeight="1">
      <c r="K367" s="1"/>
    </row>
    <row r="368" spans="11:11" ht="19.5" customHeight="1">
      <c r="K368" s="1"/>
    </row>
    <row r="369" spans="11:11" ht="19.5" customHeight="1">
      <c r="K369" s="1"/>
    </row>
    <row r="370" spans="11:11" ht="19.5" customHeight="1">
      <c r="K370" s="1"/>
    </row>
    <row r="371" spans="11:11" ht="19.5" customHeight="1">
      <c r="K371" s="1"/>
    </row>
    <row r="372" spans="11:11" ht="19.5" customHeight="1">
      <c r="K372" s="1"/>
    </row>
    <row r="373" spans="11:11" ht="19.5" customHeight="1">
      <c r="K373" s="1"/>
    </row>
    <row r="374" spans="11:11" ht="19.5" customHeight="1">
      <c r="K374" s="1"/>
    </row>
    <row r="375" spans="11:11" ht="19.5" customHeight="1">
      <c r="K375" s="1"/>
    </row>
    <row r="376" spans="11:11" ht="19.5" customHeight="1">
      <c r="K376" s="1"/>
    </row>
    <row r="377" spans="11:11" ht="19.5" customHeight="1">
      <c r="K377" s="1"/>
    </row>
    <row r="378" spans="11:11" ht="19.5" customHeight="1">
      <c r="K378" s="1"/>
    </row>
    <row r="379" spans="11:11" ht="19.5" customHeight="1">
      <c r="K379" s="1"/>
    </row>
    <row r="380" spans="11:11" ht="19.5" customHeight="1">
      <c r="K380" s="1"/>
    </row>
    <row r="381" spans="11:11" ht="19.5" customHeight="1">
      <c r="K381" s="1"/>
    </row>
    <row r="382" spans="11:11" ht="19.5" customHeight="1">
      <c r="K382" s="1"/>
    </row>
    <row r="383" spans="11:11" ht="19.5" customHeight="1">
      <c r="K383" s="1"/>
    </row>
    <row r="384" spans="11:11" ht="19.5" customHeight="1">
      <c r="K384" s="1"/>
    </row>
    <row r="385" spans="11:11" ht="19.5" customHeight="1">
      <c r="K385" s="1"/>
    </row>
    <row r="386" spans="11:11" ht="19.5" customHeight="1">
      <c r="K386" s="1"/>
    </row>
    <row r="387" spans="11:11" ht="19.5" customHeight="1">
      <c r="K387" s="1"/>
    </row>
    <row r="388" spans="11:11" ht="19.5" customHeight="1">
      <c r="K388" s="1"/>
    </row>
    <row r="389" spans="11:11" ht="19.5" customHeight="1">
      <c r="K389" s="1"/>
    </row>
    <row r="390" spans="11:11" ht="19.5" customHeight="1">
      <c r="K390" s="1"/>
    </row>
    <row r="391" spans="11:11" ht="19.5" customHeight="1">
      <c r="K391" s="1"/>
    </row>
    <row r="392" spans="11:11" ht="19.5" customHeight="1">
      <c r="K392" s="1"/>
    </row>
    <row r="393" spans="11:11" ht="19.5" customHeight="1">
      <c r="K393" s="1"/>
    </row>
    <row r="394" spans="11:11" ht="19.5" customHeight="1">
      <c r="K394" s="1"/>
    </row>
    <row r="395" spans="11:11" ht="19.5" customHeight="1">
      <c r="K395" s="1"/>
    </row>
    <row r="396" spans="11:11" ht="19.5" customHeight="1">
      <c r="K396" s="1"/>
    </row>
    <row r="397" spans="11:11" ht="19.5" customHeight="1">
      <c r="K397" s="1"/>
    </row>
    <row r="398" spans="11:11" ht="19.5" customHeight="1">
      <c r="K398" s="1"/>
    </row>
    <row r="399" spans="11:11" ht="19.5" customHeight="1">
      <c r="K399" s="1"/>
    </row>
    <row r="400" spans="11:11" ht="19.5" customHeight="1">
      <c r="K400" s="1"/>
    </row>
    <row r="401" spans="11:11" ht="19.5" customHeight="1">
      <c r="K401" s="1"/>
    </row>
    <row r="402" spans="11:11" ht="19.5" customHeight="1">
      <c r="K402" s="1"/>
    </row>
    <row r="403" spans="11:11" ht="19.5" customHeight="1">
      <c r="K403" s="1"/>
    </row>
    <row r="404" spans="11:11" ht="19.5" customHeight="1">
      <c r="K404" s="1"/>
    </row>
    <row r="405" spans="11:11" ht="19.5" customHeight="1">
      <c r="K405" s="1"/>
    </row>
    <row r="406" spans="11:11" ht="19.5" customHeight="1">
      <c r="K406" s="1"/>
    </row>
    <row r="407" spans="11:11" ht="19.5" customHeight="1">
      <c r="K407" s="1"/>
    </row>
    <row r="408" spans="11:11" ht="19.5" customHeight="1">
      <c r="K408" s="1"/>
    </row>
    <row r="409" spans="11:11" ht="19.5" customHeight="1">
      <c r="K409" s="1"/>
    </row>
    <row r="410" spans="11:11" ht="19.5" customHeight="1">
      <c r="K410" s="1"/>
    </row>
    <row r="411" spans="11:11" ht="19.5" customHeight="1">
      <c r="K411" s="1"/>
    </row>
    <row r="412" spans="11:11" ht="19.5" customHeight="1">
      <c r="K412" s="1"/>
    </row>
    <row r="413" spans="11:11" ht="19.5" customHeight="1">
      <c r="K413" s="1"/>
    </row>
    <row r="414" spans="11:11" ht="19.5" customHeight="1">
      <c r="K414" s="1"/>
    </row>
    <row r="415" spans="11:11" ht="19.5" customHeight="1">
      <c r="K415" s="1"/>
    </row>
    <row r="416" spans="11:11" ht="19.5" customHeight="1">
      <c r="K416" s="1"/>
    </row>
    <row r="417" spans="11:11" ht="19.5" customHeight="1">
      <c r="K417" s="1"/>
    </row>
    <row r="418" spans="11:11" ht="19.5" customHeight="1">
      <c r="K418" s="1"/>
    </row>
    <row r="419" spans="11:11" ht="19.5" customHeight="1">
      <c r="K419" s="1"/>
    </row>
    <row r="420" spans="11:11" ht="19.5" customHeight="1">
      <c r="K420" s="1"/>
    </row>
    <row r="421" spans="11:11" ht="19.5" customHeight="1">
      <c r="K421" s="1"/>
    </row>
    <row r="422" spans="11:11" ht="19.5" customHeight="1">
      <c r="K422" s="1"/>
    </row>
    <row r="423" spans="11:11" ht="19.5" customHeight="1">
      <c r="K423" s="1"/>
    </row>
    <row r="424" spans="11:11" ht="19.5" customHeight="1">
      <c r="K424" s="1"/>
    </row>
    <row r="425" spans="11:11" ht="19.5" customHeight="1">
      <c r="K425" s="1"/>
    </row>
    <row r="426" spans="11:11" ht="19.5" customHeight="1">
      <c r="K426" s="1"/>
    </row>
    <row r="427" spans="11:11" ht="19.5" customHeight="1">
      <c r="K427" s="1"/>
    </row>
    <row r="428" spans="11:11" ht="19.5" customHeight="1">
      <c r="K428" s="1"/>
    </row>
    <row r="429" spans="11:11" ht="19.5" customHeight="1">
      <c r="K429" s="1"/>
    </row>
    <row r="430" spans="11:11" ht="19.5" customHeight="1">
      <c r="K430" s="1"/>
    </row>
    <row r="431" spans="11:11" ht="19.5" customHeight="1">
      <c r="K431" s="1"/>
    </row>
    <row r="432" spans="11:11" ht="19.5" customHeight="1">
      <c r="K432" s="1"/>
    </row>
    <row r="433" spans="11:11" ht="19.5" customHeight="1">
      <c r="K433" s="1"/>
    </row>
    <row r="434" spans="11:11" ht="19.5" customHeight="1">
      <c r="K434" s="1"/>
    </row>
    <row r="435" spans="11:11" ht="19.5" customHeight="1">
      <c r="K435" s="1"/>
    </row>
    <row r="436" spans="11:11" ht="19.5" customHeight="1">
      <c r="K436" s="1"/>
    </row>
    <row r="437" spans="11:11" ht="19.5" customHeight="1">
      <c r="K437" s="1"/>
    </row>
    <row r="438" spans="11:11" ht="19.5" customHeight="1">
      <c r="K438" s="1"/>
    </row>
    <row r="439" spans="11:11" ht="19.5" customHeight="1">
      <c r="K439" s="1"/>
    </row>
    <row r="440" spans="11:11" ht="19.5" customHeight="1">
      <c r="K440" s="1"/>
    </row>
    <row r="441" spans="11:11" ht="19.5" customHeight="1">
      <c r="K441" s="1"/>
    </row>
    <row r="442" spans="11:11" ht="19.5" customHeight="1">
      <c r="K442" s="1"/>
    </row>
    <row r="443" spans="11:11" ht="19.5" customHeight="1">
      <c r="K443" s="1"/>
    </row>
    <row r="444" spans="11:11" ht="19.5" customHeight="1">
      <c r="K444" s="1"/>
    </row>
    <row r="445" spans="11:11" ht="19.5" customHeight="1">
      <c r="K445" s="1"/>
    </row>
    <row r="446" spans="11:11" ht="19.5" customHeight="1">
      <c r="K446" s="1"/>
    </row>
    <row r="447" spans="11:11" ht="19.5" customHeight="1">
      <c r="K447" s="1"/>
    </row>
    <row r="448" spans="11:11" ht="19.5" customHeight="1">
      <c r="K448" s="1"/>
    </row>
    <row r="449" spans="11:11" ht="19.5" customHeight="1">
      <c r="K449" s="1"/>
    </row>
    <row r="450" spans="11:11" ht="19.5" customHeight="1">
      <c r="K450" s="1"/>
    </row>
    <row r="451" spans="11:11" ht="19.5" customHeight="1">
      <c r="K451" s="1"/>
    </row>
    <row r="452" spans="11:11" ht="19.5" customHeight="1">
      <c r="K452" s="1"/>
    </row>
    <row r="453" spans="11:11" ht="19.5" customHeight="1">
      <c r="K453" s="1"/>
    </row>
    <row r="454" spans="11:11" ht="19.5" customHeight="1">
      <c r="K454" s="1"/>
    </row>
    <row r="455" spans="11:11" ht="19.5" customHeight="1">
      <c r="K455" s="1"/>
    </row>
    <row r="456" spans="11:11" ht="19.5" customHeight="1">
      <c r="K456" s="1"/>
    </row>
    <row r="457" spans="11:11" ht="19.5" customHeight="1">
      <c r="K457" s="1"/>
    </row>
    <row r="458" spans="11:11" ht="19.5" customHeight="1">
      <c r="K458" s="1"/>
    </row>
    <row r="459" spans="11:11" ht="19.5" customHeight="1">
      <c r="K459" s="1"/>
    </row>
    <row r="460" spans="11:11" ht="19.5" customHeight="1">
      <c r="K460" s="1"/>
    </row>
    <row r="461" spans="11:11" ht="19.5" customHeight="1">
      <c r="K461" s="1"/>
    </row>
    <row r="462" spans="11:11" ht="19.5" customHeight="1">
      <c r="K462" s="1"/>
    </row>
    <row r="463" spans="11:11" ht="19.5" customHeight="1">
      <c r="K463" s="1"/>
    </row>
    <row r="464" spans="11:11" ht="19.5" customHeight="1">
      <c r="K464" s="1"/>
    </row>
    <row r="465" spans="11:11" ht="19.5" customHeight="1">
      <c r="K465" s="1"/>
    </row>
    <row r="466" spans="11:11" ht="19.5" customHeight="1">
      <c r="K466" s="1"/>
    </row>
    <row r="467" spans="11:11" ht="19.5" customHeight="1">
      <c r="K467" s="1"/>
    </row>
    <row r="468" spans="11:11" ht="19.5" customHeight="1">
      <c r="K468" s="1"/>
    </row>
    <row r="469" spans="11:11" ht="19.5" customHeight="1">
      <c r="K469" s="1"/>
    </row>
    <row r="470" spans="11:11" ht="19.5" customHeight="1">
      <c r="K470" s="1"/>
    </row>
    <row r="471" spans="11:11" ht="19.5" customHeight="1">
      <c r="K471" s="1"/>
    </row>
    <row r="472" spans="11:11" ht="19.5" customHeight="1">
      <c r="K472" s="1"/>
    </row>
    <row r="473" spans="11:11" ht="19.5" customHeight="1">
      <c r="K473" s="1"/>
    </row>
    <row r="474" spans="11:11" ht="19.5" customHeight="1">
      <c r="K474" s="1"/>
    </row>
    <row r="475" spans="11:11" ht="19.5" customHeight="1">
      <c r="K475" s="1"/>
    </row>
    <row r="476" spans="11:11" ht="19.5" customHeight="1">
      <c r="K476" s="1"/>
    </row>
    <row r="477" spans="11:11" ht="19.5" customHeight="1">
      <c r="K477" s="1"/>
    </row>
    <row r="478" spans="11:11" ht="19.5" customHeight="1">
      <c r="K478" s="1"/>
    </row>
    <row r="479" spans="11:11" ht="19.5" customHeight="1">
      <c r="K479" s="1"/>
    </row>
    <row r="480" spans="11:11" ht="19.5" customHeight="1">
      <c r="K480" s="1"/>
    </row>
    <row r="481" spans="11:11" ht="19.5" customHeight="1">
      <c r="K481" s="1"/>
    </row>
    <row r="482" spans="11:11" ht="19.5" customHeight="1">
      <c r="K482" s="1"/>
    </row>
    <row r="483" spans="11:11" ht="19.5" customHeight="1">
      <c r="K483" s="1"/>
    </row>
    <row r="484" spans="11:11" ht="19.5" customHeight="1">
      <c r="K484" s="1"/>
    </row>
    <row r="485" spans="11:11" ht="19.5" customHeight="1">
      <c r="K485" s="1"/>
    </row>
    <row r="486" spans="11:11" ht="19.5" customHeight="1">
      <c r="K486" s="1"/>
    </row>
    <row r="487" spans="11:11" ht="19.5" customHeight="1">
      <c r="K487" s="1"/>
    </row>
    <row r="488" spans="11:11" ht="19.5" customHeight="1">
      <c r="K488" s="1"/>
    </row>
    <row r="489" spans="11:11" ht="19.5" customHeight="1">
      <c r="K489" s="1"/>
    </row>
    <row r="490" spans="11:11" ht="19.5" customHeight="1">
      <c r="K490" s="1"/>
    </row>
    <row r="491" spans="11:11" ht="19.5" customHeight="1">
      <c r="K491" s="1"/>
    </row>
    <row r="492" spans="11:11" ht="19.5" customHeight="1">
      <c r="K492" s="1"/>
    </row>
    <row r="493" spans="11:11" ht="19.5" customHeight="1">
      <c r="K493" s="1"/>
    </row>
    <row r="494" spans="11:11" ht="19.5" customHeight="1">
      <c r="K494" s="1"/>
    </row>
    <row r="495" spans="11:11" ht="19.5" customHeight="1">
      <c r="K495" s="1"/>
    </row>
    <row r="496" spans="11:11" ht="19.5" customHeight="1">
      <c r="K496" s="1"/>
    </row>
    <row r="497" spans="11:11" ht="19.5" customHeight="1">
      <c r="K497" s="1"/>
    </row>
    <row r="498" spans="11:11" ht="19.5" customHeight="1">
      <c r="K498" s="1"/>
    </row>
    <row r="499" spans="11:11" ht="19.5" customHeight="1">
      <c r="K499" s="1"/>
    </row>
    <row r="500" spans="11:11" ht="19.5" customHeight="1">
      <c r="K500" s="1"/>
    </row>
    <row r="501" spans="11:11" ht="19.5" customHeight="1">
      <c r="K501" s="1"/>
    </row>
    <row r="502" spans="11:11" ht="19.5" customHeight="1">
      <c r="K502" s="1"/>
    </row>
    <row r="503" spans="11:11" ht="19.5" customHeight="1">
      <c r="K503" s="1"/>
    </row>
    <row r="504" spans="11:11" ht="19.5" customHeight="1">
      <c r="K504" s="1"/>
    </row>
    <row r="505" spans="11:11" ht="19.5" customHeight="1">
      <c r="K505" s="1"/>
    </row>
    <row r="506" spans="11:11" ht="19.5" customHeight="1">
      <c r="K506" s="1"/>
    </row>
    <row r="507" spans="11:11" ht="19.5" customHeight="1">
      <c r="K507" s="1"/>
    </row>
    <row r="508" spans="11:11" ht="19.5" customHeight="1">
      <c r="K508" s="1"/>
    </row>
    <row r="509" spans="11:11" ht="19.5" customHeight="1">
      <c r="K509" s="1"/>
    </row>
    <row r="510" spans="11:11" ht="19.5" customHeight="1">
      <c r="K510" s="1"/>
    </row>
    <row r="511" spans="11:11" ht="19.5" customHeight="1">
      <c r="K511" s="1"/>
    </row>
    <row r="512" spans="11:11" ht="19.5" customHeight="1">
      <c r="K512" s="1"/>
    </row>
    <row r="513" spans="11:11" ht="19.5" customHeight="1">
      <c r="K513" s="1"/>
    </row>
    <row r="514" spans="11:11" ht="19.5" customHeight="1">
      <c r="K514" s="1"/>
    </row>
    <row r="515" spans="11:11" ht="19.5" customHeight="1">
      <c r="K515" s="1"/>
    </row>
    <row r="516" spans="11:11" ht="19.5" customHeight="1">
      <c r="K516" s="1"/>
    </row>
    <row r="517" spans="11:11" ht="19.5" customHeight="1">
      <c r="K517" s="1"/>
    </row>
    <row r="518" spans="11:11" ht="19.5" customHeight="1">
      <c r="K518" s="1"/>
    </row>
    <row r="519" spans="11:11" ht="19.5" customHeight="1">
      <c r="K519" s="1"/>
    </row>
    <row r="520" spans="11:11" ht="19.5" customHeight="1">
      <c r="K520" s="1"/>
    </row>
    <row r="521" spans="11:11" ht="19.5" customHeight="1">
      <c r="K521" s="1"/>
    </row>
    <row r="522" spans="11:11" ht="19.5" customHeight="1">
      <c r="K522" s="1"/>
    </row>
    <row r="523" spans="11:11" ht="19.5" customHeight="1">
      <c r="K523" s="1"/>
    </row>
    <row r="524" spans="11:11" ht="19.5" customHeight="1">
      <c r="K524" s="1"/>
    </row>
    <row r="525" spans="11:11" ht="19.5" customHeight="1">
      <c r="K525" s="1"/>
    </row>
    <row r="526" spans="11:11" ht="19.5" customHeight="1">
      <c r="K526" s="1"/>
    </row>
    <row r="527" spans="11:11" ht="19.5" customHeight="1">
      <c r="K527" s="1"/>
    </row>
    <row r="528" spans="11:11" ht="19.5" customHeight="1">
      <c r="K528" s="1"/>
    </row>
    <row r="529" spans="11:11" ht="19.5" customHeight="1">
      <c r="K529" s="1"/>
    </row>
    <row r="530" spans="11:11" ht="19.5" customHeight="1">
      <c r="K530" s="1"/>
    </row>
    <row r="531" spans="11:11" ht="19.5" customHeight="1">
      <c r="K531" s="1"/>
    </row>
    <row r="532" spans="11:11" ht="19.5" customHeight="1">
      <c r="K532" s="1"/>
    </row>
    <row r="533" spans="11:11" ht="19.5" customHeight="1">
      <c r="K533" s="1"/>
    </row>
    <row r="534" spans="11:11" ht="19.5" customHeight="1">
      <c r="K534" s="1"/>
    </row>
    <row r="535" spans="11:11" ht="19.5" customHeight="1">
      <c r="K535" s="1"/>
    </row>
    <row r="536" spans="11:11" ht="19.5" customHeight="1">
      <c r="K536" s="1"/>
    </row>
    <row r="537" spans="11:11" ht="19.5" customHeight="1">
      <c r="K537" s="1"/>
    </row>
    <row r="538" spans="11:11" ht="19.5" customHeight="1">
      <c r="K538" s="1"/>
    </row>
    <row r="539" spans="11:11" ht="19.5" customHeight="1">
      <c r="K539" s="1"/>
    </row>
    <row r="540" spans="11:11" ht="19.5" customHeight="1">
      <c r="K540" s="1"/>
    </row>
    <row r="541" spans="11:11" ht="19.5" customHeight="1">
      <c r="K541" s="1"/>
    </row>
    <row r="542" spans="11:11" ht="19.5" customHeight="1">
      <c r="K542" s="1"/>
    </row>
    <row r="543" spans="11:11" ht="19.5" customHeight="1">
      <c r="K543" s="1"/>
    </row>
    <row r="544" spans="11:11" ht="19.5" customHeight="1">
      <c r="K544" s="1"/>
    </row>
    <row r="545" spans="11:11" ht="19.5" customHeight="1">
      <c r="K545" s="1"/>
    </row>
    <row r="546" spans="11:11" ht="19.5" customHeight="1">
      <c r="K546" s="1"/>
    </row>
    <row r="547" spans="11:11" ht="19.5" customHeight="1">
      <c r="K547" s="1"/>
    </row>
    <row r="548" spans="11:11" ht="19.5" customHeight="1">
      <c r="K548" s="1"/>
    </row>
    <row r="549" spans="11:11" ht="19.5" customHeight="1">
      <c r="K549" s="1"/>
    </row>
    <row r="550" spans="11:11" ht="19.5" customHeight="1">
      <c r="K550" s="1"/>
    </row>
    <row r="551" spans="11:11" ht="19.5" customHeight="1">
      <c r="K551" s="1"/>
    </row>
    <row r="552" spans="11:11" ht="19.5" customHeight="1">
      <c r="K552" s="1"/>
    </row>
    <row r="553" spans="11:11" ht="19.5" customHeight="1">
      <c r="K553" s="1"/>
    </row>
    <row r="554" spans="11:11" ht="19.5" customHeight="1">
      <c r="K554" s="1"/>
    </row>
    <row r="555" spans="11:11" ht="19.5" customHeight="1">
      <c r="K555" s="1"/>
    </row>
    <row r="556" spans="11:11" ht="19.5" customHeight="1">
      <c r="K556" s="1"/>
    </row>
    <row r="557" spans="11:11" ht="19.5" customHeight="1">
      <c r="K557" s="1"/>
    </row>
    <row r="558" spans="11:11" ht="19.5" customHeight="1">
      <c r="K558" s="1"/>
    </row>
    <row r="559" spans="11:11" ht="19.5" customHeight="1">
      <c r="K559" s="1"/>
    </row>
    <row r="560" spans="11:11" ht="19.5" customHeight="1">
      <c r="K560" s="1"/>
    </row>
    <row r="561" spans="11:11" ht="19.5" customHeight="1">
      <c r="K561" s="1"/>
    </row>
    <row r="562" spans="11:11" ht="19.5" customHeight="1">
      <c r="K562" s="1"/>
    </row>
    <row r="563" spans="11:11" ht="19.5" customHeight="1">
      <c r="K563" s="1"/>
    </row>
    <row r="564" spans="11:11" ht="19.5" customHeight="1">
      <c r="K564" s="1"/>
    </row>
    <row r="565" spans="11:11" ht="19.5" customHeight="1">
      <c r="K565" s="1"/>
    </row>
    <row r="566" spans="11:11" ht="19.5" customHeight="1">
      <c r="K566" s="1"/>
    </row>
    <row r="567" spans="11:11" ht="19.5" customHeight="1">
      <c r="K567" s="1"/>
    </row>
    <row r="568" spans="11:11" ht="19.5" customHeight="1">
      <c r="K568" s="1"/>
    </row>
    <row r="569" spans="11:11" ht="19.5" customHeight="1">
      <c r="K569" s="1"/>
    </row>
    <row r="570" spans="11:11" ht="19.5" customHeight="1">
      <c r="K570" s="1"/>
    </row>
    <row r="571" spans="11:11" ht="19.5" customHeight="1">
      <c r="K571" s="1"/>
    </row>
    <row r="572" spans="11:11" ht="19.5" customHeight="1">
      <c r="K572" s="1"/>
    </row>
    <row r="573" spans="11:11" ht="19.5" customHeight="1">
      <c r="K573" s="1"/>
    </row>
    <row r="574" spans="11:11" ht="19.5" customHeight="1">
      <c r="K574" s="1"/>
    </row>
    <row r="575" spans="11:11" ht="19.5" customHeight="1">
      <c r="K575" s="1"/>
    </row>
    <row r="576" spans="11:11" ht="19.5" customHeight="1">
      <c r="K576" s="1"/>
    </row>
    <row r="577" spans="11:11" ht="19.5" customHeight="1">
      <c r="K577" s="1"/>
    </row>
    <row r="578" spans="11:11" ht="19.5" customHeight="1">
      <c r="K578" s="1"/>
    </row>
    <row r="579" spans="11:11" ht="19.5" customHeight="1">
      <c r="K579" s="1"/>
    </row>
    <row r="580" spans="11:11" ht="19.5" customHeight="1">
      <c r="K580" s="1"/>
    </row>
    <row r="581" spans="11:11" ht="19.5" customHeight="1">
      <c r="K581" s="1"/>
    </row>
    <row r="582" spans="11:11" ht="19.5" customHeight="1">
      <c r="K582" s="1"/>
    </row>
    <row r="583" spans="11:11" ht="19.5" customHeight="1">
      <c r="K583" s="1"/>
    </row>
    <row r="584" spans="11:11" ht="19.5" customHeight="1">
      <c r="K584" s="1"/>
    </row>
    <row r="585" spans="11:11" ht="19.5" customHeight="1">
      <c r="K585" s="1"/>
    </row>
    <row r="586" spans="11:11" ht="19.5" customHeight="1">
      <c r="K586" s="1"/>
    </row>
    <row r="587" spans="11:11" ht="19.5" customHeight="1">
      <c r="K587" s="1"/>
    </row>
    <row r="588" spans="11:11" ht="19.5" customHeight="1">
      <c r="K588" s="1"/>
    </row>
    <row r="589" spans="11:11" ht="19.5" customHeight="1">
      <c r="K589" s="1"/>
    </row>
    <row r="590" spans="11:11" ht="19.5" customHeight="1">
      <c r="K590" s="1"/>
    </row>
    <row r="591" spans="11:11" ht="19.5" customHeight="1">
      <c r="K591" s="1"/>
    </row>
    <row r="592" spans="11:11" ht="19.5" customHeight="1">
      <c r="K592" s="1"/>
    </row>
    <row r="593" spans="11:11" ht="19.5" customHeight="1">
      <c r="K593" s="1"/>
    </row>
    <row r="594" spans="11:11" ht="19.5" customHeight="1">
      <c r="K594" s="1"/>
    </row>
    <row r="595" spans="11:11" ht="19.5" customHeight="1">
      <c r="K595" s="1"/>
    </row>
    <row r="596" spans="11:11" ht="19.5" customHeight="1">
      <c r="K596" s="1"/>
    </row>
    <row r="597" spans="11:11" ht="19.5" customHeight="1">
      <c r="K597" s="1"/>
    </row>
    <row r="598" spans="11:11" ht="19.5" customHeight="1">
      <c r="K598" s="1"/>
    </row>
    <row r="599" spans="11:11" ht="19.5" customHeight="1">
      <c r="K599" s="1"/>
    </row>
    <row r="600" spans="11:11" ht="19.5" customHeight="1">
      <c r="K600" s="1"/>
    </row>
    <row r="601" spans="11:11" ht="19.5" customHeight="1">
      <c r="K601" s="1"/>
    </row>
    <row r="602" spans="11:11" ht="19.5" customHeight="1">
      <c r="K602" s="1"/>
    </row>
    <row r="603" spans="11:11" ht="19.5" customHeight="1">
      <c r="K603" s="1"/>
    </row>
    <row r="604" spans="11:11" ht="19.5" customHeight="1">
      <c r="K604" s="1"/>
    </row>
    <row r="605" spans="11:11" ht="19.5" customHeight="1">
      <c r="K605" s="1"/>
    </row>
    <row r="606" spans="11:11" ht="19.5" customHeight="1">
      <c r="K606" s="1"/>
    </row>
    <row r="607" spans="11:11" ht="19.5" customHeight="1">
      <c r="K607" s="1"/>
    </row>
    <row r="608" spans="11:11" ht="19.5" customHeight="1">
      <c r="K608" s="1"/>
    </row>
    <row r="609" spans="11:11" ht="19.5" customHeight="1">
      <c r="K609" s="1"/>
    </row>
    <row r="610" spans="11:11" ht="19.5" customHeight="1">
      <c r="K610" s="1"/>
    </row>
    <row r="611" spans="11:11" ht="19.5" customHeight="1">
      <c r="K611" s="1"/>
    </row>
    <row r="612" spans="11:11" ht="19.5" customHeight="1">
      <c r="K612" s="1"/>
    </row>
    <row r="613" spans="11:11" ht="19.5" customHeight="1">
      <c r="K613" s="1"/>
    </row>
    <row r="614" spans="11:11" ht="19.5" customHeight="1">
      <c r="K614" s="1"/>
    </row>
    <row r="615" spans="11:11" ht="19.5" customHeight="1">
      <c r="K615" s="1"/>
    </row>
    <row r="616" spans="11:11" ht="19.5" customHeight="1">
      <c r="K616" s="1"/>
    </row>
    <row r="617" spans="11:11" ht="19.5" customHeight="1">
      <c r="K617" s="1"/>
    </row>
    <row r="618" spans="11:11" ht="19.5" customHeight="1">
      <c r="K618" s="1"/>
    </row>
    <row r="619" spans="11:11" ht="19.5" customHeight="1">
      <c r="K619" s="1"/>
    </row>
    <row r="620" spans="11:11" ht="19.5" customHeight="1">
      <c r="K620" s="1"/>
    </row>
    <row r="621" spans="11:11" ht="19.5" customHeight="1">
      <c r="K621" s="1"/>
    </row>
    <row r="622" spans="11:11" ht="19.5" customHeight="1">
      <c r="K622" s="1"/>
    </row>
    <row r="623" spans="11:11" ht="19.5" customHeight="1">
      <c r="K623" s="1"/>
    </row>
    <row r="624" spans="11:11" ht="19.5" customHeight="1">
      <c r="K624" s="1"/>
    </row>
    <row r="625" spans="11:11" ht="19.5" customHeight="1">
      <c r="K625" s="1"/>
    </row>
    <row r="626" spans="11:11" ht="19.5" customHeight="1">
      <c r="K626" s="1"/>
    </row>
    <row r="627" spans="11:11" ht="19.5" customHeight="1">
      <c r="K627" s="1"/>
    </row>
    <row r="628" spans="11:11" ht="19.5" customHeight="1">
      <c r="K628" s="1"/>
    </row>
    <row r="629" spans="11:11" ht="19.5" customHeight="1">
      <c r="K629" s="1"/>
    </row>
    <row r="630" spans="11:11" ht="19.5" customHeight="1">
      <c r="K630" s="1"/>
    </row>
    <row r="631" spans="11:11" ht="19.5" customHeight="1">
      <c r="K631" s="1"/>
    </row>
    <row r="632" spans="11:11" ht="19.5" customHeight="1">
      <c r="K632" s="1"/>
    </row>
    <row r="633" spans="11:11" ht="19.5" customHeight="1">
      <c r="K633" s="1"/>
    </row>
    <row r="634" spans="11:11" ht="19.5" customHeight="1">
      <c r="K634" s="1"/>
    </row>
    <row r="635" spans="11:11" ht="19.5" customHeight="1">
      <c r="K635" s="1"/>
    </row>
    <row r="636" spans="11:11" ht="19.5" customHeight="1">
      <c r="K636" s="1"/>
    </row>
    <row r="637" spans="11:11" ht="19.5" customHeight="1">
      <c r="K637" s="1"/>
    </row>
    <row r="638" spans="11:11" ht="19.5" customHeight="1">
      <c r="K638" s="1"/>
    </row>
    <row r="639" spans="11:11" ht="19.5" customHeight="1">
      <c r="K639" s="1"/>
    </row>
    <row r="640" spans="11:11" ht="19.5" customHeight="1">
      <c r="K640" s="1"/>
    </row>
    <row r="641" spans="11:11" ht="19.5" customHeight="1">
      <c r="K641" s="1"/>
    </row>
    <row r="642" spans="11:11" ht="19.5" customHeight="1">
      <c r="K642" s="1"/>
    </row>
    <row r="643" spans="11:11" ht="19.5" customHeight="1">
      <c r="K643" s="1"/>
    </row>
    <row r="644" spans="11:11" ht="19.5" customHeight="1">
      <c r="K644" s="1"/>
    </row>
    <row r="645" spans="11:11" ht="19.5" customHeight="1">
      <c r="K645" s="1"/>
    </row>
    <row r="646" spans="11:11" ht="19.5" customHeight="1">
      <c r="K646" s="1"/>
    </row>
    <row r="647" spans="11:11" ht="19.5" customHeight="1">
      <c r="K647" s="1"/>
    </row>
    <row r="648" spans="11:11" ht="19.5" customHeight="1">
      <c r="K648" s="1"/>
    </row>
    <row r="649" spans="11:11" ht="19.5" customHeight="1">
      <c r="K649" s="1"/>
    </row>
    <row r="650" spans="11:11" ht="19.5" customHeight="1">
      <c r="K650" s="1"/>
    </row>
    <row r="651" spans="11:11" ht="19.5" customHeight="1">
      <c r="K651" s="1"/>
    </row>
    <row r="652" spans="11:11" ht="19.5" customHeight="1">
      <c r="K652" s="1"/>
    </row>
    <row r="653" spans="11:11" ht="19.5" customHeight="1">
      <c r="K653" s="1"/>
    </row>
    <row r="654" spans="11:11" ht="19.5" customHeight="1">
      <c r="K654" s="1"/>
    </row>
    <row r="655" spans="11:11" ht="19.5" customHeight="1">
      <c r="K655" s="1"/>
    </row>
    <row r="656" spans="11:11" ht="19.5" customHeight="1">
      <c r="K656" s="1"/>
    </row>
    <row r="657" spans="11:11" ht="19.5" customHeight="1">
      <c r="K657" s="1"/>
    </row>
    <row r="658" spans="11:11" ht="19.5" customHeight="1">
      <c r="K658" s="1"/>
    </row>
    <row r="659" spans="11:11" ht="19.5" customHeight="1">
      <c r="K659" s="1"/>
    </row>
    <row r="660" spans="11:11" ht="19.5" customHeight="1">
      <c r="K660" s="1"/>
    </row>
    <row r="661" spans="11:11" ht="19.5" customHeight="1">
      <c r="K661" s="1"/>
    </row>
    <row r="662" spans="11:11" ht="19.5" customHeight="1">
      <c r="K662" s="1"/>
    </row>
    <row r="663" spans="11:11" ht="19.5" customHeight="1">
      <c r="K663" s="1"/>
    </row>
    <row r="664" spans="11:11" ht="19.5" customHeight="1">
      <c r="K664" s="1"/>
    </row>
    <row r="665" spans="11:11" ht="19.5" customHeight="1">
      <c r="K665" s="1"/>
    </row>
    <row r="666" spans="11:11" ht="19.5" customHeight="1">
      <c r="K666" s="1"/>
    </row>
    <row r="667" spans="11:11" ht="19.5" customHeight="1">
      <c r="K667" s="1"/>
    </row>
    <row r="668" spans="11:11" ht="19.5" customHeight="1">
      <c r="K668" s="1"/>
    </row>
    <row r="669" spans="11:11" ht="19.5" customHeight="1">
      <c r="K669" s="1"/>
    </row>
    <row r="670" spans="11:11" ht="19.5" customHeight="1">
      <c r="K670" s="1"/>
    </row>
    <row r="671" spans="11:11" ht="19.5" customHeight="1">
      <c r="K671" s="1"/>
    </row>
    <row r="672" spans="11:11" ht="19.5" customHeight="1">
      <c r="K672" s="1"/>
    </row>
    <row r="673" spans="11:11" ht="19.5" customHeight="1">
      <c r="K673" s="1"/>
    </row>
    <row r="674" spans="11:11" ht="19.5" customHeight="1">
      <c r="K674" s="1"/>
    </row>
    <row r="675" spans="11:11" ht="19.5" customHeight="1">
      <c r="K675" s="1"/>
    </row>
    <row r="676" spans="11:11" ht="19.5" customHeight="1">
      <c r="K676" s="1"/>
    </row>
    <row r="677" spans="11:11" ht="19.5" customHeight="1">
      <c r="K677" s="1"/>
    </row>
    <row r="678" spans="11:11" ht="19.5" customHeight="1">
      <c r="K678" s="1"/>
    </row>
    <row r="679" spans="11:11" ht="19.5" customHeight="1">
      <c r="K679" s="1"/>
    </row>
    <row r="680" spans="11:11" ht="19.5" customHeight="1">
      <c r="K680" s="1"/>
    </row>
    <row r="681" spans="11:11" ht="19.5" customHeight="1">
      <c r="K681" s="1"/>
    </row>
    <row r="682" spans="11:11" ht="19.5" customHeight="1">
      <c r="K682" s="1"/>
    </row>
    <row r="683" spans="11:11" ht="19.5" customHeight="1">
      <c r="K683" s="1"/>
    </row>
    <row r="684" spans="11:11" ht="19.5" customHeight="1">
      <c r="K684" s="1"/>
    </row>
    <row r="685" spans="11:11" ht="19.5" customHeight="1">
      <c r="K685" s="1"/>
    </row>
    <row r="686" spans="11:11" ht="19.5" customHeight="1">
      <c r="K686" s="1"/>
    </row>
    <row r="687" spans="11:11" ht="19.5" customHeight="1">
      <c r="K687" s="1"/>
    </row>
    <row r="688" spans="11:11" ht="19.5" customHeight="1">
      <c r="K688" s="1"/>
    </row>
    <row r="689" spans="11:11" ht="19.5" customHeight="1">
      <c r="K689" s="1"/>
    </row>
    <row r="690" spans="11:11" ht="19.5" customHeight="1">
      <c r="K690" s="1"/>
    </row>
    <row r="691" spans="11:11" ht="19.5" customHeight="1">
      <c r="K691" s="1"/>
    </row>
    <row r="692" spans="11:11" ht="19.5" customHeight="1">
      <c r="K692" s="1"/>
    </row>
    <row r="693" spans="11:11" ht="19.5" customHeight="1">
      <c r="K693" s="1"/>
    </row>
    <row r="694" spans="11:11" ht="19.5" customHeight="1">
      <c r="K694" s="1"/>
    </row>
    <row r="695" spans="11:11" ht="19.5" customHeight="1">
      <c r="K695" s="1"/>
    </row>
    <row r="696" spans="11:11" ht="19.5" customHeight="1">
      <c r="K696" s="1"/>
    </row>
    <row r="697" spans="11:11" ht="19.5" customHeight="1">
      <c r="K697" s="1"/>
    </row>
    <row r="698" spans="11:11" ht="19.5" customHeight="1">
      <c r="K698" s="1"/>
    </row>
    <row r="699" spans="11:11" ht="19.5" customHeight="1">
      <c r="K699" s="1"/>
    </row>
    <row r="700" spans="11:11" ht="19.5" customHeight="1">
      <c r="K700" s="1"/>
    </row>
    <row r="701" spans="11:11" ht="19.5" customHeight="1">
      <c r="K701" s="1"/>
    </row>
    <row r="702" spans="11:11" ht="19.5" customHeight="1">
      <c r="K702" s="1"/>
    </row>
    <row r="703" spans="11:11" ht="19.5" customHeight="1">
      <c r="K703" s="1"/>
    </row>
    <row r="704" spans="11:11" ht="19.5" customHeight="1">
      <c r="K704" s="1"/>
    </row>
    <row r="705" spans="11:11" ht="19.5" customHeight="1">
      <c r="K705" s="1"/>
    </row>
    <row r="706" spans="11:11" ht="19.5" customHeight="1">
      <c r="K706" s="1"/>
    </row>
    <row r="707" spans="11:11" ht="19.5" customHeight="1">
      <c r="K707" s="1"/>
    </row>
    <row r="708" spans="11:11" ht="19.5" customHeight="1">
      <c r="K708" s="1"/>
    </row>
    <row r="709" spans="11:11" ht="19.5" customHeight="1">
      <c r="K709" s="1"/>
    </row>
    <row r="710" spans="11:11" ht="19.5" customHeight="1">
      <c r="K710" s="1"/>
    </row>
    <row r="711" spans="11:11" ht="19.5" customHeight="1">
      <c r="K711" s="1"/>
    </row>
    <row r="712" spans="11:11" ht="19.5" customHeight="1">
      <c r="K712" s="1"/>
    </row>
    <row r="713" spans="11:11" ht="19.5" customHeight="1">
      <c r="K713" s="1"/>
    </row>
    <row r="714" spans="11:11" ht="19.5" customHeight="1">
      <c r="K714" s="1"/>
    </row>
    <row r="715" spans="11:11" ht="19.5" customHeight="1">
      <c r="K715" s="1"/>
    </row>
    <row r="716" spans="11:11" ht="19.5" customHeight="1">
      <c r="K716" s="1"/>
    </row>
    <row r="717" spans="11:11" ht="19.5" customHeight="1">
      <c r="K717" s="1"/>
    </row>
    <row r="718" spans="11:11" ht="19.5" customHeight="1">
      <c r="K718" s="1"/>
    </row>
    <row r="719" spans="11:11" ht="19.5" customHeight="1">
      <c r="K719" s="1"/>
    </row>
    <row r="720" spans="11:11" ht="19.5" customHeight="1">
      <c r="K720" s="1"/>
    </row>
    <row r="721" spans="11:11" ht="19.5" customHeight="1">
      <c r="K721" s="1"/>
    </row>
    <row r="722" spans="11:11" ht="19.5" customHeight="1">
      <c r="K722" s="1"/>
    </row>
    <row r="723" spans="11:11" ht="19.5" customHeight="1">
      <c r="K723" s="1"/>
    </row>
    <row r="724" spans="11:11" ht="19.5" customHeight="1">
      <c r="K724" s="1"/>
    </row>
    <row r="725" spans="11:11" ht="19.5" customHeight="1">
      <c r="K725" s="1"/>
    </row>
    <row r="726" spans="11:11" ht="19.5" customHeight="1">
      <c r="K726" s="1"/>
    </row>
    <row r="727" spans="11:11" ht="19.5" customHeight="1">
      <c r="K727" s="1"/>
    </row>
    <row r="728" spans="11:11" ht="19.5" customHeight="1">
      <c r="K728" s="1"/>
    </row>
    <row r="729" spans="11:11" ht="19.5" customHeight="1">
      <c r="K729" s="1"/>
    </row>
    <row r="730" spans="11:11" ht="19.5" customHeight="1">
      <c r="K730" s="1"/>
    </row>
    <row r="731" spans="11:11" ht="19.5" customHeight="1">
      <c r="K731" s="1"/>
    </row>
    <row r="732" spans="11:11" ht="19.5" customHeight="1">
      <c r="K732" s="1"/>
    </row>
    <row r="733" spans="11:11" ht="19.5" customHeight="1">
      <c r="K733" s="1"/>
    </row>
    <row r="734" spans="11:11" ht="19.5" customHeight="1">
      <c r="K734" s="1"/>
    </row>
    <row r="735" spans="11:11" ht="19.5" customHeight="1">
      <c r="K735" s="1"/>
    </row>
    <row r="736" spans="11:11" ht="19.5" customHeight="1">
      <c r="K736" s="1"/>
    </row>
    <row r="737" spans="11:11" ht="19.5" customHeight="1">
      <c r="K737" s="1"/>
    </row>
    <row r="738" spans="11:11" ht="19.5" customHeight="1">
      <c r="K738" s="1"/>
    </row>
    <row r="739" spans="11:11" ht="19.5" customHeight="1">
      <c r="K739" s="1"/>
    </row>
    <row r="740" spans="11:11" ht="19.5" customHeight="1">
      <c r="K740" s="1"/>
    </row>
    <row r="741" spans="11:11" ht="19.5" customHeight="1">
      <c r="K741" s="1"/>
    </row>
    <row r="742" spans="11:11" ht="19.5" customHeight="1">
      <c r="K742" s="1"/>
    </row>
    <row r="743" spans="11:11" ht="19.5" customHeight="1">
      <c r="K743" s="1"/>
    </row>
    <row r="744" spans="11:11" ht="19.5" customHeight="1">
      <c r="K744" s="1"/>
    </row>
    <row r="745" spans="11:11" ht="19.5" customHeight="1">
      <c r="K745" s="1"/>
    </row>
    <row r="746" spans="11:11" ht="19.5" customHeight="1">
      <c r="K746" s="1"/>
    </row>
    <row r="747" spans="11:11" ht="19.5" customHeight="1">
      <c r="K747" s="1"/>
    </row>
    <row r="748" spans="11:11" ht="19.5" customHeight="1">
      <c r="K748" s="1"/>
    </row>
    <row r="749" spans="11:11" ht="19.5" customHeight="1">
      <c r="K749" s="1"/>
    </row>
    <row r="750" spans="11:11" ht="19.5" customHeight="1">
      <c r="K750" s="1"/>
    </row>
    <row r="751" spans="11:11" ht="19.5" customHeight="1">
      <c r="K751" s="1"/>
    </row>
    <row r="752" spans="11:11" ht="19.5" customHeight="1">
      <c r="K752" s="1"/>
    </row>
    <row r="753" spans="11:11" ht="19.5" customHeight="1">
      <c r="K753" s="1"/>
    </row>
    <row r="754" spans="11:11" ht="19.5" customHeight="1">
      <c r="K754" s="1"/>
    </row>
    <row r="755" spans="11:11" ht="19.5" customHeight="1">
      <c r="K755" s="1"/>
    </row>
    <row r="756" spans="11:11" ht="19.5" customHeight="1">
      <c r="K756" s="1"/>
    </row>
    <row r="757" spans="11:11" ht="19.5" customHeight="1">
      <c r="K757" s="1"/>
    </row>
    <row r="758" spans="11:11" ht="19.5" customHeight="1">
      <c r="K758" s="1"/>
    </row>
    <row r="759" spans="11:11" ht="19.5" customHeight="1">
      <c r="K759" s="1"/>
    </row>
    <row r="760" spans="11:11" ht="19.5" customHeight="1">
      <c r="K760" s="1"/>
    </row>
    <row r="761" spans="11:11" ht="19.5" customHeight="1">
      <c r="K761" s="1"/>
    </row>
    <row r="762" spans="11:11" ht="19.5" customHeight="1">
      <c r="K762" s="1"/>
    </row>
    <row r="763" spans="11:11" ht="19.5" customHeight="1">
      <c r="K763" s="1"/>
    </row>
    <row r="764" spans="11:11" ht="19.5" customHeight="1">
      <c r="K764" s="1"/>
    </row>
    <row r="765" spans="11:11" ht="19.5" customHeight="1">
      <c r="K765" s="1"/>
    </row>
    <row r="766" spans="11:11" ht="19.5" customHeight="1">
      <c r="K766" s="1"/>
    </row>
    <row r="767" spans="11:11" ht="19.5" customHeight="1">
      <c r="K767" s="1"/>
    </row>
    <row r="768" spans="11:11" ht="19.5" customHeight="1">
      <c r="K768" s="1"/>
    </row>
    <row r="769" spans="11:11" ht="19.5" customHeight="1">
      <c r="K769" s="1"/>
    </row>
    <row r="770" spans="11:11" ht="19.5" customHeight="1">
      <c r="K770" s="1"/>
    </row>
    <row r="771" spans="11:11" ht="19.5" customHeight="1">
      <c r="K771" s="1"/>
    </row>
    <row r="772" spans="11:11" ht="19.5" customHeight="1">
      <c r="K772" s="1"/>
    </row>
    <row r="773" spans="11:11" ht="19.5" customHeight="1">
      <c r="K773" s="1"/>
    </row>
    <row r="774" spans="11:11" ht="19.5" customHeight="1">
      <c r="K774" s="1"/>
    </row>
    <row r="775" spans="11:11" ht="19.5" customHeight="1">
      <c r="K775" s="1"/>
    </row>
    <row r="776" spans="11:11" ht="19.5" customHeight="1">
      <c r="K776" s="1"/>
    </row>
    <row r="777" spans="11:11" ht="19.5" customHeight="1">
      <c r="K777" s="1"/>
    </row>
    <row r="778" spans="11:11" ht="19.5" customHeight="1">
      <c r="K778" s="1"/>
    </row>
    <row r="779" spans="11:11" ht="19.5" customHeight="1">
      <c r="K779" s="1"/>
    </row>
    <row r="780" spans="11:11" ht="19.5" customHeight="1">
      <c r="K780" s="1"/>
    </row>
    <row r="781" spans="11:11" ht="19.5" customHeight="1">
      <c r="K781" s="1"/>
    </row>
    <row r="782" spans="11:11" ht="19.5" customHeight="1">
      <c r="K782" s="1"/>
    </row>
    <row r="783" spans="11:11" ht="19.5" customHeight="1">
      <c r="K783" s="1"/>
    </row>
    <row r="784" spans="11:11" ht="19.5" customHeight="1">
      <c r="K784" s="1"/>
    </row>
    <row r="785" spans="11:11" ht="19.5" customHeight="1">
      <c r="K785" s="1"/>
    </row>
    <row r="786" spans="11:11" ht="19.5" customHeight="1">
      <c r="K786" s="1"/>
    </row>
    <row r="787" spans="11:11" ht="19.5" customHeight="1">
      <c r="K787" s="1"/>
    </row>
    <row r="788" spans="11:11" ht="19.5" customHeight="1">
      <c r="K788" s="1"/>
    </row>
    <row r="789" spans="11:11" ht="19.5" customHeight="1">
      <c r="K789" s="1"/>
    </row>
    <row r="790" spans="11:11" ht="19.5" customHeight="1">
      <c r="K790" s="1"/>
    </row>
    <row r="791" spans="11:11" ht="19.5" customHeight="1">
      <c r="K791" s="1"/>
    </row>
    <row r="792" spans="11:11" ht="19.5" customHeight="1">
      <c r="K792" s="1"/>
    </row>
    <row r="793" spans="11:11" ht="19.5" customHeight="1">
      <c r="K793" s="1"/>
    </row>
    <row r="794" spans="11:11" ht="19.5" customHeight="1">
      <c r="K794" s="1"/>
    </row>
    <row r="795" spans="11:11" ht="19.5" customHeight="1">
      <c r="K795" s="1"/>
    </row>
    <row r="796" spans="11:11" ht="19.5" customHeight="1">
      <c r="K796" s="1"/>
    </row>
    <row r="797" spans="11:11" ht="19.5" customHeight="1">
      <c r="K797" s="1"/>
    </row>
    <row r="798" spans="11:11" ht="19.5" customHeight="1">
      <c r="K798" s="1"/>
    </row>
    <row r="799" spans="11:11" ht="19.5" customHeight="1">
      <c r="K799" s="1"/>
    </row>
    <row r="800" spans="11:11" ht="19.5" customHeight="1">
      <c r="K800" s="1"/>
    </row>
    <row r="801" spans="11:11" ht="19.5" customHeight="1">
      <c r="K801" s="1"/>
    </row>
    <row r="802" spans="11:11" ht="19.5" customHeight="1">
      <c r="K802" s="1"/>
    </row>
    <row r="803" spans="11:11" ht="19.5" customHeight="1">
      <c r="K803" s="1"/>
    </row>
    <row r="804" spans="11:11" ht="19.5" customHeight="1">
      <c r="K804" s="1"/>
    </row>
    <row r="805" spans="11:11" ht="19.5" customHeight="1">
      <c r="K805" s="1"/>
    </row>
    <row r="806" spans="11:11" ht="19.5" customHeight="1">
      <c r="K806" s="1"/>
    </row>
    <row r="807" spans="11:11" ht="19.5" customHeight="1">
      <c r="K807" s="1"/>
    </row>
    <row r="808" spans="11:11" ht="19.5" customHeight="1">
      <c r="K808" s="1"/>
    </row>
    <row r="809" spans="11:11" ht="19.5" customHeight="1">
      <c r="K809" s="1"/>
    </row>
    <row r="810" spans="11:11" ht="19.5" customHeight="1">
      <c r="K810" s="1"/>
    </row>
    <row r="811" spans="11:11" ht="19.5" customHeight="1">
      <c r="K811" s="1"/>
    </row>
    <row r="812" spans="11:11" ht="19.5" customHeight="1">
      <c r="K812" s="1"/>
    </row>
    <row r="813" spans="11:11" ht="19.5" customHeight="1">
      <c r="K813" s="1"/>
    </row>
    <row r="814" spans="11:11" ht="19.5" customHeight="1">
      <c r="K814" s="1"/>
    </row>
    <row r="815" spans="11:11" ht="19.5" customHeight="1">
      <c r="K815" s="1"/>
    </row>
    <row r="816" spans="11:11" ht="19.5" customHeight="1">
      <c r="K816" s="1"/>
    </row>
    <row r="817" spans="11:11" ht="19.5" customHeight="1">
      <c r="K817" s="1"/>
    </row>
    <row r="818" spans="11:11" ht="19.5" customHeight="1">
      <c r="K818" s="1"/>
    </row>
    <row r="819" spans="11:11" ht="19.5" customHeight="1">
      <c r="K819" s="1"/>
    </row>
    <row r="820" spans="11:11" ht="19.5" customHeight="1">
      <c r="K820" s="1"/>
    </row>
    <row r="821" spans="11:11" ht="19.5" customHeight="1">
      <c r="K821" s="1"/>
    </row>
    <row r="822" spans="11:11" ht="19.5" customHeight="1">
      <c r="K822" s="1"/>
    </row>
    <row r="823" spans="11:11" ht="19.5" customHeight="1">
      <c r="K823" s="1"/>
    </row>
    <row r="824" spans="11:11" ht="19.5" customHeight="1">
      <c r="K824" s="1"/>
    </row>
    <row r="825" spans="11:11" ht="19.5" customHeight="1">
      <c r="K825" s="1"/>
    </row>
    <row r="826" spans="11:11" ht="19.5" customHeight="1">
      <c r="K826" s="1"/>
    </row>
    <row r="827" spans="11:11" ht="19.5" customHeight="1">
      <c r="K827" s="1"/>
    </row>
    <row r="828" spans="11:11" ht="19.5" customHeight="1">
      <c r="K828" s="1"/>
    </row>
    <row r="829" spans="11:11" ht="19.5" customHeight="1">
      <c r="K829" s="1"/>
    </row>
    <row r="830" spans="11:11" ht="19.5" customHeight="1">
      <c r="K830" s="1"/>
    </row>
    <row r="831" spans="11:11" ht="19.5" customHeight="1">
      <c r="K831" s="1"/>
    </row>
    <row r="832" spans="11:11" ht="19.5" customHeight="1">
      <c r="K832" s="1"/>
    </row>
    <row r="833" spans="11:11" ht="19.5" customHeight="1">
      <c r="K833" s="1"/>
    </row>
    <row r="834" spans="11:11" ht="19.5" customHeight="1">
      <c r="K834" s="1"/>
    </row>
    <row r="835" spans="11:11" ht="19.5" customHeight="1">
      <c r="K835" s="1"/>
    </row>
    <row r="836" spans="11:11" ht="19.5" customHeight="1">
      <c r="K836" s="1"/>
    </row>
    <row r="837" spans="11:11" ht="19.5" customHeight="1">
      <c r="K837" s="1"/>
    </row>
    <row r="838" spans="11:11" ht="19.5" customHeight="1">
      <c r="K838" s="1"/>
    </row>
    <row r="839" spans="11:11" ht="19.5" customHeight="1">
      <c r="K839" s="1"/>
    </row>
    <row r="840" spans="11:11" ht="19.5" customHeight="1">
      <c r="K840" s="1"/>
    </row>
    <row r="841" spans="11:11" ht="19.5" customHeight="1">
      <c r="K841" s="1"/>
    </row>
    <row r="842" spans="11:11" ht="19.5" customHeight="1">
      <c r="K842" s="1"/>
    </row>
    <row r="843" spans="11:11" ht="19.5" customHeight="1">
      <c r="K843" s="1"/>
    </row>
    <row r="844" spans="11:11" ht="19.5" customHeight="1">
      <c r="K844" s="1"/>
    </row>
    <row r="845" spans="11:11" ht="19.5" customHeight="1">
      <c r="K845" s="1"/>
    </row>
    <row r="846" spans="11:11" ht="19.5" customHeight="1">
      <c r="K846" s="1"/>
    </row>
    <row r="847" spans="11:11" ht="19.5" customHeight="1">
      <c r="K847" s="1"/>
    </row>
    <row r="848" spans="11:11" ht="19.5" customHeight="1">
      <c r="K848" s="1"/>
    </row>
    <row r="849" spans="11:11" ht="19.5" customHeight="1">
      <c r="K849" s="1"/>
    </row>
    <row r="850" spans="11:11" ht="19.5" customHeight="1">
      <c r="K850" s="1"/>
    </row>
    <row r="851" spans="11:11" ht="19.5" customHeight="1">
      <c r="K851" s="1"/>
    </row>
    <row r="852" spans="11:11" ht="19.5" customHeight="1">
      <c r="K852" s="1"/>
    </row>
    <row r="853" spans="11:11" ht="19.5" customHeight="1">
      <c r="K853" s="1"/>
    </row>
    <row r="854" spans="11:11" ht="19.5" customHeight="1">
      <c r="K854" s="1"/>
    </row>
    <row r="855" spans="11:11" ht="19.5" customHeight="1">
      <c r="K855" s="1"/>
    </row>
    <row r="856" spans="11:11" ht="19.5" customHeight="1">
      <c r="K856" s="1"/>
    </row>
    <row r="857" spans="11:11" ht="19.5" customHeight="1">
      <c r="K857" s="1"/>
    </row>
    <row r="858" spans="11:11" ht="19.5" customHeight="1">
      <c r="K858" s="1"/>
    </row>
    <row r="859" spans="11:11" ht="19.5" customHeight="1">
      <c r="K859" s="1"/>
    </row>
    <row r="860" spans="11:11" ht="19.5" customHeight="1">
      <c r="K860" s="1"/>
    </row>
    <row r="861" spans="11:11" ht="19.5" customHeight="1">
      <c r="K861" s="1"/>
    </row>
    <row r="862" spans="11:11" ht="19.5" customHeight="1">
      <c r="K862" s="1"/>
    </row>
    <row r="863" spans="11:11" ht="19.5" customHeight="1">
      <c r="K863" s="1"/>
    </row>
    <row r="864" spans="11:11" ht="19.5" customHeight="1">
      <c r="K864" s="1"/>
    </row>
    <row r="865" spans="11:11" ht="19.5" customHeight="1">
      <c r="K865" s="1"/>
    </row>
    <row r="866" spans="11:11" ht="19.5" customHeight="1">
      <c r="K866" s="1"/>
    </row>
    <row r="867" spans="11:11" ht="19.5" customHeight="1">
      <c r="K867" s="1"/>
    </row>
    <row r="868" spans="11:11" ht="19.5" customHeight="1">
      <c r="K868" s="1"/>
    </row>
    <row r="869" spans="11:11" ht="19.5" customHeight="1">
      <c r="K869" s="1"/>
    </row>
    <row r="870" spans="11:11" ht="19.5" customHeight="1">
      <c r="K870" s="1"/>
    </row>
    <row r="871" spans="11:11" ht="19.5" customHeight="1">
      <c r="K871" s="1"/>
    </row>
    <row r="872" spans="11:11" ht="19.5" customHeight="1">
      <c r="K872" s="1"/>
    </row>
    <row r="873" spans="11:11" ht="19.5" customHeight="1">
      <c r="K873" s="1"/>
    </row>
    <row r="874" spans="11:11" ht="19.5" customHeight="1">
      <c r="K874" s="1"/>
    </row>
    <row r="875" spans="11:11" ht="19.5" customHeight="1">
      <c r="K875" s="1"/>
    </row>
    <row r="876" spans="11:11" ht="19.5" customHeight="1">
      <c r="K876" s="1"/>
    </row>
    <row r="877" spans="11:11" ht="19.5" customHeight="1">
      <c r="K877" s="1"/>
    </row>
    <row r="878" spans="11:11" ht="19.5" customHeight="1">
      <c r="K878" s="1"/>
    </row>
    <row r="879" spans="11:11" ht="19.5" customHeight="1">
      <c r="K879" s="1"/>
    </row>
    <row r="880" spans="11:11" ht="19.5" customHeight="1">
      <c r="K880" s="1"/>
    </row>
    <row r="881" spans="11:11" ht="19.5" customHeight="1">
      <c r="K881" s="1"/>
    </row>
    <row r="882" spans="11:11" ht="19.5" customHeight="1">
      <c r="K882" s="1"/>
    </row>
    <row r="883" spans="11:11" ht="19.5" customHeight="1">
      <c r="K883" s="1"/>
    </row>
    <row r="884" spans="11:11" ht="19.5" customHeight="1">
      <c r="K884" s="1"/>
    </row>
    <row r="885" spans="11:11" ht="19.5" customHeight="1">
      <c r="K885" s="1"/>
    </row>
    <row r="886" spans="11:11" ht="19.5" customHeight="1">
      <c r="K886" s="1"/>
    </row>
    <row r="887" spans="11:11" ht="19.5" customHeight="1">
      <c r="K887" s="1"/>
    </row>
    <row r="888" spans="11:11" ht="19.5" customHeight="1">
      <c r="K888" s="1"/>
    </row>
    <row r="889" spans="11:11" ht="19.5" customHeight="1">
      <c r="K889" s="1"/>
    </row>
    <row r="890" spans="11:11" ht="19.5" customHeight="1">
      <c r="K890" s="1"/>
    </row>
    <row r="891" spans="11:11" ht="19.5" customHeight="1">
      <c r="K891" s="1"/>
    </row>
    <row r="892" spans="11:11" ht="19.5" customHeight="1">
      <c r="K892" s="1"/>
    </row>
    <row r="893" spans="11:11" ht="19.5" customHeight="1">
      <c r="K893" s="1"/>
    </row>
    <row r="894" spans="11:11" ht="19.5" customHeight="1">
      <c r="K894" s="1"/>
    </row>
    <row r="895" spans="11:11" ht="19.5" customHeight="1">
      <c r="K895" s="1"/>
    </row>
    <row r="896" spans="11:11" ht="19.5" customHeight="1">
      <c r="K896" s="1"/>
    </row>
    <row r="897" spans="11:11" ht="19.5" customHeight="1">
      <c r="K897" s="1"/>
    </row>
    <row r="898" spans="11:11" ht="19.5" customHeight="1">
      <c r="K898" s="1"/>
    </row>
    <row r="899" spans="11:11" ht="19.5" customHeight="1">
      <c r="K899" s="1"/>
    </row>
    <row r="900" spans="11:11" ht="19.5" customHeight="1">
      <c r="K900" s="1"/>
    </row>
    <row r="901" spans="11:11" ht="19.5" customHeight="1">
      <c r="K901" s="1"/>
    </row>
    <row r="902" spans="11:11" ht="19.5" customHeight="1">
      <c r="K902" s="1"/>
    </row>
    <row r="903" spans="11:11" ht="19.5" customHeight="1">
      <c r="K903" s="1"/>
    </row>
    <row r="904" spans="11:11" ht="19.5" customHeight="1">
      <c r="K904" s="1"/>
    </row>
    <row r="905" spans="11:11" ht="19.5" customHeight="1">
      <c r="K905" s="1"/>
    </row>
    <row r="906" spans="11:11" ht="19.5" customHeight="1">
      <c r="K906" s="1"/>
    </row>
    <row r="907" spans="11:11" ht="19.5" customHeight="1">
      <c r="K907" s="1"/>
    </row>
    <row r="908" spans="11:11" ht="19.5" customHeight="1">
      <c r="K908" s="1"/>
    </row>
    <row r="909" spans="11:11" ht="19.5" customHeight="1">
      <c r="K909" s="1"/>
    </row>
    <row r="910" spans="11:11" ht="19.5" customHeight="1">
      <c r="K910" s="1"/>
    </row>
    <row r="911" spans="11:11" ht="19.5" customHeight="1">
      <c r="K911" s="1"/>
    </row>
    <row r="912" spans="11:11" ht="19.5" customHeight="1">
      <c r="K912" s="1"/>
    </row>
    <row r="913" spans="11:11" ht="19.5" customHeight="1">
      <c r="K913" s="1"/>
    </row>
    <row r="914" spans="11:11" ht="19.5" customHeight="1">
      <c r="K914" s="1"/>
    </row>
    <row r="915" spans="11:11" ht="19.5" customHeight="1">
      <c r="K915" s="1"/>
    </row>
    <row r="916" spans="11:11" ht="19.5" customHeight="1">
      <c r="K916" s="1"/>
    </row>
    <row r="917" spans="11:11" ht="19.5" customHeight="1">
      <c r="K917" s="1"/>
    </row>
    <row r="918" spans="11:11" ht="19.5" customHeight="1">
      <c r="K918" s="1"/>
    </row>
    <row r="919" spans="11:11" ht="19.5" customHeight="1">
      <c r="K919" s="1"/>
    </row>
    <row r="920" spans="11:11" ht="19.5" customHeight="1">
      <c r="K920" s="1"/>
    </row>
    <row r="921" spans="11:11" ht="19.5" customHeight="1">
      <c r="K921" s="1"/>
    </row>
    <row r="922" spans="11:11" ht="19.5" customHeight="1">
      <c r="K922" s="1"/>
    </row>
    <row r="923" spans="11:11" ht="19.5" customHeight="1">
      <c r="K923" s="1"/>
    </row>
    <row r="924" spans="11:11" ht="19.5" customHeight="1">
      <c r="K924" s="1"/>
    </row>
    <row r="925" spans="11:11" ht="19.5" customHeight="1">
      <c r="K925" s="1"/>
    </row>
    <row r="926" spans="11:11" ht="19.5" customHeight="1">
      <c r="K926" s="1"/>
    </row>
    <row r="927" spans="11:11" ht="19.5" customHeight="1">
      <c r="K927" s="1"/>
    </row>
    <row r="928" spans="11:11" ht="19.5" customHeight="1">
      <c r="K928" s="1"/>
    </row>
    <row r="929" spans="11:11" ht="19.5" customHeight="1">
      <c r="K929" s="1"/>
    </row>
    <row r="930" spans="11:11" ht="19.5" customHeight="1">
      <c r="K930" s="1"/>
    </row>
    <row r="931" spans="11:11" ht="19.5" customHeight="1">
      <c r="K931" s="1"/>
    </row>
    <row r="932" spans="11:11" ht="19.5" customHeight="1">
      <c r="K932" s="1"/>
    </row>
    <row r="933" spans="11:11" ht="19.5" customHeight="1">
      <c r="K933" s="1"/>
    </row>
    <row r="934" spans="11:11" ht="19.5" customHeight="1">
      <c r="K934" s="1"/>
    </row>
    <row r="935" spans="11:11" ht="19.5" customHeight="1">
      <c r="K935" s="1"/>
    </row>
    <row r="936" spans="11:11" ht="19.5" customHeight="1">
      <c r="K936" s="1"/>
    </row>
    <row r="937" spans="11:11" ht="19.5" customHeight="1">
      <c r="K937" s="1"/>
    </row>
    <row r="938" spans="11:11" ht="19.5" customHeight="1">
      <c r="K938" s="1"/>
    </row>
    <row r="939" spans="11:11" ht="19.5" customHeight="1">
      <c r="K939" s="1"/>
    </row>
    <row r="940" spans="11:11" ht="19.5" customHeight="1">
      <c r="K940" s="1"/>
    </row>
    <row r="941" spans="11:11" ht="19.5" customHeight="1">
      <c r="K941" s="1"/>
    </row>
    <row r="942" spans="11:11" ht="19.5" customHeight="1">
      <c r="K942" s="1"/>
    </row>
    <row r="943" spans="11:11" ht="19.5" customHeight="1">
      <c r="K943" s="1"/>
    </row>
    <row r="944" spans="11:11" ht="19.5" customHeight="1">
      <c r="K944" s="1"/>
    </row>
    <row r="945" spans="11:11" ht="19.5" customHeight="1">
      <c r="K945" s="1"/>
    </row>
    <row r="946" spans="11:11" ht="19.5" customHeight="1">
      <c r="K946" s="1"/>
    </row>
    <row r="947" spans="11:11" ht="19.5" customHeight="1">
      <c r="K947" s="1"/>
    </row>
    <row r="948" spans="11:11" ht="19.5" customHeight="1">
      <c r="K948" s="1"/>
    </row>
    <row r="949" spans="11:11" ht="19.5" customHeight="1">
      <c r="K949" s="1"/>
    </row>
    <row r="950" spans="11:11" ht="19.5" customHeight="1">
      <c r="K950" s="1"/>
    </row>
    <row r="951" spans="11:11" ht="19.5" customHeight="1">
      <c r="K951" s="1"/>
    </row>
    <row r="952" spans="11:11" ht="19.5" customHeight="1">
      <c r="K952" s="1"/>
    </row>
    <row r="953" spans="11:11" ht="19.5" customHeight="1">
      <c r="K953" s="1"/>
    </row>
    <row r="954" spans="11:11" ht="19.5" customHeight="1">
      <c r="K954" s="1"/>
    </row>
    <row r="955" spans="11:11" ht="19.5" customHeight="1">
      <c r="K955" s="1"/>
    </row>
    <row r="956" spans="11:11" ht="19.5" customHeight="1">
      <c r="K956" s="1"/>
    </row>
    <row r="957" spans="11:11" ht="19.5" customHeight="1">
      <c r="K957" s="1"/>
    </row>
    <row r="958" spans="11:11" ht="19.5" customHeight="1">
      <c r="K958" s="1"/>
    </row>
    <row r="959" spans="11:11" ht="19.5" customHeight="1">
      <c r="K959" s="1"/>
    </row>
    <row r="960" spans="11:11" ht="19.5" customHeight="1">
      <c r="K960" s="1"/>
    </row>
    <row r="961" spans="11:11" ht="19.5" customHeight="1">
      <c r="K961" s="1"/>
    </row>
    <row r="962" spans="11:11" ht="19.5" customHeight="1">
      <c r="K962" s="1"/>
    </row>
    <row r="963" spans="11:11" ht="19.5" customHeight="1">
      <c r="K963" s="1"/>
    </row>
    <row r="964" spans="11:11" ht="19.5" customHeight="1">
      <c r="K964" s="1"/>
    </row>
    <row r="965" spans="11:11" ht="19.5" customHeight="1">
      <c r="K965" s="1"/>
    </row>
    <row r="966" spans="11:11" ht="19.5" customHeight="1">
      <c r="K966" s="1"/>
    </row>
    <row r="967" spans="11:11" ht="19.5" customHeight="1">
      <c r="K967" s="1"/>
    </row>
    <row r="968" spans="11:11" ht="19.5" customHeight="1">
      <c r="K968" s="1"/>
    </row>
    <row r="969" spans="11:11" ht="19.5" customHeight="1">
      <c r="K969" s="1"/>
    </row>
    <row r="970" spans="11:11" ht="19.5" customHeight="1">
      <c r="K970" s="1"/>
    </row>
    <row r="971" spans="11:11" ht="19.5" customHeight="1">
      <c r="K971" s="1"/>
    </row>
    <row r="972" spans="11:11" ht="19.5" customHeight="1">
      <c r="K972" s="1"/>
    </row>
    <row r="973" spans="11:11" ht="19.5" customHeight="1">
      <c r="K973" s="1"/>
    </row>
    <row r="974" spans="11:11" ht="19.5" customHeight="1">
      <c r="K974" s="1"/>
    </row>
    <row r="975" spans="11:11" ht="19.5" customHeight="1">
      <c r="K975" s="1"/>
    </row>
    <row r="976" spans="11:11" ht="19.5" customHeight="1">
      <c r="K976" s="1"/>
    </row>
    <row r="977" spans="11:11" ht="19.5" customHeight="1">
      <c r="K977" s="1"/>
    </row>
    <row r="978" spans="11:11" ht="19.5" customHeight="1">
      <c r="K978" s="1"/>
    </row>
    <row r="979" spans="11:11" ht="19.5" customHeight="1">
      <c r="K979" s="1"/>
    </row>
    <row r="980" spans="11:11" ht="19.5" customHeight="1">
      <c r="K980" s="1"/>
    </row>
    <row r="981" spans="11:11" ht="19.5" customHeight="1">
      <c r="K981" s="1"/>
    </row>
    <row r="982" spans="11:11" ht="19.5" customHeight="1">
      <c r="K982" s="1"/>
    </row>
    <row r="983" spans="11:11" ht="19.5" customHeight="1">
      <c r="K983" s="1"/>
    </row>
    <row r="984" spans="11:11" ht="19.5" customHeight="1">
      <c r="K984" s="1"/>
    </row>
    <row r="985" spans="11:11" ht="19.5" customHeight="1">
      <c r="K985" s="1"/>
    </row>
    <row r="986" spans="11:11" ht="19.5" customHeight="1">
      <c r="K986" s="1"/>
    </row>
    <row r="987" spans="11:11" ht="19.5" customHeight="1">
      <c r="K987" s="1"/>
    </row>
    <row r="988" spans="11:11" ht="19.5" customHeight="1">
      <c r="K988" s="1"/>
    </row>
    <row r="989" spans="11:11" ht="19.5" customHeight="1">
      <c r="K989" s="1"/>
    </row>
    <row r="990" spans="11:11" ht="19.5" customHeight="1">
      <c r="K990" s="1"/>
    </row>
    <row r="991" spans="11:11" ht="19.5" customHeight="1">
      <c r="K991" s="1"/>
    </row>
    <row r="992" spans="11:11" ht="19.5" customHeight="1">
      <c r="K992" s="1"/>
    </row>
    <row r="993" spans="11:11" ht="19.5" customHeight="1">
      <c r="K993" s="1"/>
    </row>
    <row r="994" spans="11:11" ht="19.5" customHeight="1">
      <c r="K994" s="1"/>
    </row>
    <row r="995" spans="11:11" ht="19.5" customHeight="1">
      <c r="K995" s="1"/>
    </row>
    <row r="996" spans="11:11" ht="19.5" customHeight="1">
      <c r="K996" s="1"/>
    </row>
    <row r="997" spans="11:11" ht="19.5" customHeight="1">
      <c r="K997" s="1"/>
    </row>
    <row r="998" spans="11:11" ht="19.5" customHeight="1">
      <c r="K998" s="1"/>
    </row>
    <row r="999" spans="11:11" ht="19.5" customHeight="1">
      <c r="K999" s="1"/>
    </row>
    <row r="1000" spans="11:11" ht="19.5" customHeight="1">
      <c r="K1000" s="1"/>
    </row>
  </sheetData>
  <mergeCells count="11">
    <mergeCell ref="A6:A10"/>
    <mergeCell ref="H3:J3"/>
    <mergeCell ref="A50:B50"/>
    <mergeCell ref="A51:B51"/>
    <mergeCell ref="E37:G37"/>
    <mergeCell ref="E3:G3"/>
    <mergeCell ref="A21:A25"/>
    <mergeCell ref="A31:A35"/>
    <mergeCell ref="A26:A30"/>
    <mergeCell ref="A16:A20"/>
    <mergeCell ref="A11:A15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0.109375" defaultRowHeight="15" customHeight="1"/>
  <cols>
    <col min="1" max="1" width="5.109375" customWidth="1"/>
    <col min="2" max="2" width="5.21875" customWidth="1"/>
    <col min="3" max="3" width="12.33203125" customWidth="1"/>
    <col min="4" max="4" width="11" customWidth="1"/>
    <col min="5" max="5" width="10.88671875" customWidth="1"/>
    <col min="6" max="6" width="11.21875" customWidth="1"/>
    <col min="7" max="7" width="10.6640625" customWidth="1"/>
    <col min="8" max="8" width="11" customWidth="1"/>
    <col min="9" max="9" width="11.44140625" customWidth="1"/>
    <col min="10" max="10" width="10.88671875" customWidth="1"/>
    <col min="11" max="11" width="10.6640625" customWidth="1"/>
    <col min="12" max="12" width="8.88671875" customWidth="1"/>
    <col min="13" max="13" width="6.5546875" customWidth="1"/>
    <col min="14" max="26" width="8" customWidth="1"/>
  </cols>
  <sheetData>
    <row r="1" spans="1:26" ht="23.25" customHeight="1">
      <c r="A1" s="2" t="s">
        <v>0</v>
      </c>
      <c r="B1" s="3"/>
      <c r="C1" s="5"/>
      <c r="D1" s="5"/>
      <c r="E1" s="6"/>
      <c r="F1" s="7" t="s">
        <v>1</v>
      </c>
      <c r="G1" s="6"/>
      <c r="H1" s="5"/>
      <c r="I1" s="175" t="s">
        <v>19</v>
      </c>
      <c r="J1" s="169"/>
      <c r="K1" s="16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8.75" customHeight="1">
      <c r="A2" s="2" t="s">
        <v>3</v>
      </c>
      <c r="B2" s="3"/>
      <c r="C2" s="5"/>
      <c r="D2" s="5"/>
      <c r="E2" s="9"/>
      <c r="F2" s="174" t="s">
        <v>4</v>
      </c>
      <c r="G2" s="169"/>
      <c r="H2" s="5"/>
      <c r="I2" s="5"/>
      <c r="J2" s="5"/>
      <c r="K2" s="1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6.75" customHeight="1">
      <c r="A3" s="5"/>
      <c r="B3" s="11"/>
      <c r="C3" s="11"/>
      <c r="D3" s="11"/>
      <c r="E3" s="5"/>
      <c r="F3" s="5"/>
      <c r="G3" s="5"/>
      <c r="H3" s="5"/>
      <c r="I3" s="5"/>
      <c r="J3" s="5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0.25" customHeight="1">
      <c r="A4" s="25" t="s">
        <v>5</v>
      </c>
      <c r="B4" s="2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6" t="s">
        <v>11</v>
      </c>
      <c r="H4" s="15" t="s">
        <v>12</v>
      </c>
      <c r="I4" s="15" t="s">
        <v>13</v>
      </c>
      <c r="J4" s="17" t="s">
        <v>14</v>
      </c>
      <c r="K4" s="26" t="s">
        <v>15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7.25" customHeight="1">
      <c r="A5" s="180" t="s">
        <v>17</v>
      </c>
      <c r="B5" s="29">
        <v>1</v>
      </c>
      <c r="C5" s="22" t="s">
        <v>18</v>
      </c>
      <c r="D5" s="22" t="s">
        <v>18</v>
      </c>
      <c r="E5" s="22" t="s">
        <v>18</v>
      </c>
      <c r="F5" s="22" t="s">
        <v>18</v>
      </c>
      <c r="G5" s="22" t="s">
        <v>18</v>
      </c>
      <c r="H5" s="22" t="s">
        <v>18</v>
      </c>
      <c r="I5" s="22" t="s">
        <v>18</v>
      </c>
      <c r="J5" s="23" t="s">
        <v>18</v>
      </c>
      <c r="K5" s="31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7.25" customHeight="1">
      <c r="A6" s="181"/>
      <c r="B6" s="29">
        <v>2</v>
      </c>
      <c r="C6" s="40"/>
      <c r="D6" s="36"/>
      <c r="E6" s="36"/>
      <c r="F6" s="36"/>
      <c r="G6" s="36"/>
      <c r="H6" s="36"/>
      <c r="I6" s="36"/>
      <c r="J6" s="43"/>
      <c r="K6" s="1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7.25" customHeight="1">
      <c r="A7" s="181"/>
      <c r="B7" s="29">
        <v>3</v>
      </c>
      <c r="C7" s="36"/>
      <c r="D7" s="36"/>
      <c r="E7" s="36"/>
      <c r="F7" s="36"/>
      <c r="G7" s="36"/>
      <c r="H7" s="36"/>
      <c r="I7" s="36"/>
      <c r="J7" s="43"/>
      <c r="K7" s="3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>
      <c r="A8" s="181"/>
      <c r="B8" s="29">
        <v>4</v>
      </c>
      <c r="C8" s="36"/>
      <c r="D8" s="36"/>
      <c r="E8" s="36"/>
      <c r="F8" s="42"/>
      <c r="G8" s="42"/>
      <c r="H8" s="42"/>
      <c r="I8" s="42"/>
      <c r="J8" s="45"/>
      <c r="K8" s="31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7.25" customHeight="1">
      <c r="A9" s="182"/>
      <c r="B9" s="50">
        <v>5</v>
      </c>
      <c r="C9" s="42"/>
      <c r="D9" s="52"/>
      <c r="E9" s="42"/>
      <c r="F9" s="41"/>
      <c r="G9" s="49"/>
      <c r="H9" s="42"/>
      <c r="I9" s="42"/>
      <c r="J9" s="45"/>
      <c r="K9" s="4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7.25" customHeight="1">
      <c r="A10" s="183" t="s">
        <v>62</v>
      </c>
      <c r="B10" s="71">
        <v>1</v>
      </c>
      <c r="C10" s="54"/>
      <c r="D10" s="54"/>
      <c r="E10" s="55"/>
      <c r="F10" s="55"/>
      <c r="G10" s="55"/>
      <c r="H10" s="55"/>
      <c r="I10" s="54"/>
      <c r="J10" s="73"/>
      <c r="K10" s="51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7.25" customHeight="1">
      <c r="A11" s="181"/>
      <c r="B11" s="29">
        <v>2</v>
      </c>
      <c r="C11" s="36"/>
      <c r="D11" s="36"/>
      <c r="E11" s="40"/>
      <c r="F11" s="36"/>
      <c r="G11" s="75"/>
      <c r="H11" s="36"/>
      <c r="I11" s="36"/>
      <c r="J11" s="36"/>
      <c r="K11" s="31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7.25" customHeight="1">
      <c r="A12" s="181"/>
      <c r="B12" s="29">
        <v>3</v>
      </c>
      <c r="C12" s="42"/>
      <c r="D12" s="70"/>
      <c r="E12" s="36"/>
      <c r="F12" s="36"/>
      <c r="G12" s="36"/>
      <c r="H12" s="42"/>
      <c r="I12" s="40"/>
      <c r="J12" s="36"/>
      <c r="K12" s="31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7.25" customHeight="1">
      <c r="A13" s="181"/>
      <c r="B13" s="29">
        <v>4</v>
      </c>
      <c r="C13" s="36"/>
      <c r="D13" s="55"/>
      <c r="E13" s="36"/>
      <c r="F13" s="36"/>
      <c r="G13" s="36"/>
      <c r="H13" s="40"/>
      <c r="I13" s="36"/>
      <c r="J13" s="36"/>
      <c r="K13" s="31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7.25" customHeight="1">
      <c r="A14" s="182"/>
      <c r="B14" s="50">
        <v>5</v>
      </c>
      <c r="C14" s="75"/>
      <c r="D14" s="49"/>
      <c r="E14" s="49"/>
      <c r="F14" s="49"/>
      <c r="G14" s="42"/>
      <c r="H14" s="78"/>
      <c r="I14" s="42"/>
      <c r="J14" s="76"/>
      <c r="K14" s="79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7.25" customHeight="1">
      <c r="A15" s="183" t="s">
        <v>83</v>
      </c>
      <c r="B15" s="71">
        <v>1</v>
      </c>
      <c r="C15" s="81"/>
      <c r="D15" s="81"/>
      <c r="E15" s="82"/>
      <c r="F15" s="81"/>
      <c r="G15" s="55"/>
      <c r="H15" s="55"/>
      <c r="I15" s="54"/>
      <c r="J15" s="43"/>
      <c r="K15" s="24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7.25" customHeight="1">
      <c r="A16" s="181"/>
      <c r="B16" s="29">
        <v>2</v>
      </c>
      <c r="C16" s="36"/>
      <c r="D16" s="36"/>
      <c r="E16" s="36"/>
      <c r="F16" s="36"/>
      <c r="G16" s="36"/>
      <c r="H16" s="36"/>
      <c r="I16" s="40"/>
      <c r="J16" s="86"/>
      <c r="K16" s="19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7.25" customHeight="1">
      <c r="A17" s="181"/>
      <c r="B17" s="29">
        <v>3</v>
      </c>
      <c r="C17" s="36"/>
      <c r="D17" s="36"/>
      <c r="E17" s="36"/>
      <c r="F17" s="81"/>
      <c r="G17" s="36"/>
      <c r="H17" s="36"/>
      <c r="I17" s="88"/>
      <c r="J17" s="43"/>
      <c r="K17" s="19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7.25" customHeight="1">
      <c r="A18" s="181"/>
      <c r="B18" s="29">
        <v>4</v>
      </c>
      <c r="C18" s="36"/>
      <c r="D18" s="36"/>
      <c r="E18" s="36"/>
      <c r="F18" s="42"/>
      <c r="G18" s="10"/>
      <c r="H18" s="40"/>
      <c r="I18" s="36"/>
      <c r="J18" s="43"/>
      <c r="K18" s="1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7.25" customHeight="1">
      <c r="A19" s="182"/>
      <c r="B19" s="50">
        <v>5</v>
      </c>
      <c r="C19" s="42"/>
      <c r="D19" s="36"/>
      <c r="E19" s="42"/>
      <c r="F19" s="42"/>
      <c r="G19" s="70"/>
      <c r="H19" s="42"/>
      <c r="I19" s="42"/>
      <c r="J19" s="45"/>
      <c r="K19" s="85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7.25" customHeight="1">
      <c r="A20" s="183" t="s">
        <v>98</v>
      </c>
      <c r="B20" s="71">
        <v>1</v>
      </c>
      <c r="C20" s="55" t="s">
        <v>85</v>
      </c>
      <c r="D20" s="54" t="s">
        <v>73</v>
      </c>
      <c r="E20" s="55" t="s">
        <v>65</v>
      </c>
      <c r="F20" s="55" t="s">
        <v>40</v>
      </c>
      <c r="G20" s="55" t="s">
        <v>48</v>
      </c>
      <c r="H20" s="55" t="s">
        <v>49</v>
      </c>
      <c r="I20" s="55" t="s">
        <v>99</v>
      </c>
      <c r="J20" s="69" t="s">
        <v>89</v>
      </c>
      <c r="K20" s="19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7.25" customHeight="1">
      <c r="A21" s="181"/>
      <c r="B21" s="29">
        <v>2</v>
      </c>
      <c r="C21" s="36" t="s">
        <v>32</v>
      </c>
      <c r="D21" s="42" t="s">
        <v>59</v>
      </c>
      <c r="E21" s="42" t="s">
        <v>40</v>
      </c>
      <c r="F21" s="36" t="s">
        <v>65</v>
      </c>
      <c r="G21" s="36" t="s">
        <v>89</v>
      </c>
      <c r="H21" s="36" t="s">
        <v>49</v>
      </c>
      <c r="I21" s="40" t="s">
        <v>77</v>
      </c>
      <c r="J21" s="43" t="s">
        <v>57</v>
      </c>
      <c r="K21" s="19" t="s">
        <v>100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7.25" customHeight="1">
      <c r="A22" s="181"/>
      <c r="B22" s="29">
        <v>3</v>
      </c>
      <c r="C22" s="36" t="s">
        <v>40</v>
      </c>
      <c r="D22" s="36" t="s">
        <v>65</v>
      </c>
      <c r="E22" s="36" t="s">
        <v>32</v>
      </c>
      <c r="F22" s="36" t="s">
        <v>59</v>
      </c>
      <c r="G22" s="42" t="s">
        <v>49</v>
      </c>
      <c r="H22" s="36" t="s">
        <v>48</v>
      </c>
      <c r="I22" s="36" t="s">
        <v>89</v>
      </c>
      <c r="J22" s="43" t="s">
        <v>57</v>
      </c>
      <c r="K22" s="19" t="s">
        <v>101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7.25" customHeight="1">
      <c r="A23" s="181"/>
      <c r="B23" s="29">
        <v>4</v>
      </c>
      <c r="C23" s="36" t="s">
        <v>84</v>
      </c>
      <c r="D23" s="36" t="s">
        <v>63</v>
      </c>
      <c r="E23" s="36" t="s">
        <v>59</v>
      </c>
      <c r="F23" s="36" t="s">
        <v>85</v>
      </c>
      <c r="G23" s="36" t="s">
        <v>99</v>
      </c>
      <c r="H23" s="36" t="s">
        <v>96</v>
      </c>
      <c r="I23" s="81" t="s">
        <v>56</v>
      </c>
      <c r="J23" s="36" t="s">
        <v>65</v>
      </c>
      <c r="K23" s="19" t="s">
        <v>102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7.25" customHeight="1">
      <c r="A24" s="182"/>
      <c r="B24" s="50">
        <v>5</v>
      </c>
      <c r="C24" s="49" t="s">
        <v>59</v>
      </c>
      <c r="D24" s="49" t="s">
        <v>84</v>
      </c>
      <c r="E24" s="75" t="s">
        <v>73</v>
      </c>
      <c r="F24" s="49" t="s">
        <v>103</v>
      </c>
      <c r="G24" s="49" t="s">
        <v>104</v>
      </c>
      <c r="H24" s="49" t="s">
        <v>89</v>
      </c>
      <c r="I24" s="42" t="s">
        <v>65</v>
      </c>
      <c r="J24" s="76" t="s">
        <v>63</v>
      </c>
      <c r="K24" s="46" t="s">
        <v>105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7.25" customHeight="1">
      <c r="A25" s="183" t="s">
        <v>106</v>
      </c>
      <c r="B25" s="71">
        <v>1</v>
      </c>
      <c r="C25" s="55" t="s">
        <v>65</v>
      </c>
      <c r="D25" s="55" t="s">
        <v>37</v>
      </c>
      <c r="E25" s="36" t="s">
        <v>36</v>
      </c>
      <c r="F25" s="55" t="s">
        <v>40</v>
      </c>
      <c r="G25" s="42" t="s">
        <v>48</v>
      </c>
      <c r="H25" s="36" t="s">
        <v>35</v>
      </c>
      <c r="I25" s="67" t="s">
        <v>107</v>
      </c>
      <c r="J25" s="73" t="s">
        <v>74</v>
      </c>
      <c r="K25" s="92" t="s">
        <v>108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7.25" customHeight="1">
      <c r="A26" s="181"/>
      <c r="B26" s="29">
        <v>2</v>
      </c>
      <c r="C26" s="36" t="s">
        <v>40</v>
      </c>
      <c r="D26" s="42" t="s">
        <v>37</v>
      </c>
      <c r="E26" s="36" t="s">
        <v>35</v>
      </c>
      <c r="F26" s="36" t="s">
        <v>52</v>
      </c>
      <c r="G26" s="40" t="s">
        <v>74</v>
      </c>
      <c r="H26" s="36" t="s">
        <v>48</v>
      </c>
      <c r="I26" s="36" t="s">
        <v>79</v>
      </c>
      <c r="J26" s="34" t="s">
        <v>107</v>
      </c>
      <c r="K26" s="19" t="s">
        <v>111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7.25" customHeight="1">
      <c r="A27" s="181"/>
      <c r="B27" s="29">
        <v>3</v>
      </c>
      <c r="C27" s="36" t="s">
        <v>37</v>
      </c>
      <c r="D27" s="36" t="s">
        <v>35</v>
      </c>
      <c r="E27" s="36" t="s">
        <v>32</v>
      </c>
      <c r="F27" s="42" t="s">
        <v>58</v>
      </c>
      <c r="G27" s="36" t="s">
        <v>79</v>
      </c>
      <c r="H27" s="40" t="s">
        <v>74</v>
      </c>
      <c r="I27" s="93" t="s">
        <v>65</v>
      </c>
      <c r="J27" s="43" t="s">
        <v>57</v>
      </c>
      <c r="K27" s="1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7.25" customHeight="1">
      <c r="A28" s="181"/>
      <c r="B28" s="29">
        <v>4</v>
      </c>
      <c r="C28" s="36" t="s">
        <v>32</v>
      </c>
      <c r="D28" s="40" t="s">
        <v>52</v>
      </c>
      <c r="E28" s="36" t="s">
        <v>40</v>
      </c>
      <c r="F28" s="36" t="s">
        <v>65</v>
      </c>
      <c r="G28" s="36" t="s">
        <v>96</v>
      </c>
      <c r="H28" s="34" t="s">
        <v>107</v>
      </c>
      <c r="I28" s="36" t="s">
        <v>56</v>
      </c>
      <c r="J28" s="43" t="s">
        <v>60</v>
      </c>
      <c r="K28" s="19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7.25" customHeight="1">
      <c r="A29" s="182"/>
      <c r="B29" s="50">
        <v>5</v>
      </c>
      <c r="C29" s="42" t="s">
        <v>114</v>
      </c>
      <c r="D29" s="42" t="s">
        <v>65</v>
      </c>
      <c r="E29" s="42" t="s">
        <v>63</v>
      </c>
      <c r="F29" s="70" t="s">
        <v>115</v>
      </c>
      <c r="G29" s="68" t="s">
        <v>107</v>
      </c>
      <c r="H29" s="36" t="s">
        <v>112</v>
      </c>
      <c r="I29" s="95" t="s">
        <v>60</v>
      </c>
      <c r="J29" s="42" t="s">
        <v>56</v>
      </c>
      <c r="K29" s="46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7.25" customHeight="1">
      <c r="A30" s="183" t="s">
        <v>117</v>
      </c>
      <c r="B30" s="71">
        <v>1</v>
      </c>
      <c r="C30" s="55" t="s">
        <v>40</v>
      </c>
      <c r="D30" s="55" t="s">
        <v>35</v>
      </c>
      <c r="E30" s="55" t="s">
        <v>79</v>
      </c>
      <c r="F30" s="55" t="s">
        <v>37</v>
      </c>
      <c r="G30" s="55" t="s">
        <v>118</v>
      </c>
      <c r="H30" s="55" t="s">
        <v>84</v>
      </c>
      <c r="I30" s="40" t="s">
        <v>77</v>
      </c>
      <c r="J30" s="97" t="s">
        <v>57</v>
      </c>
      <c r="K30" s="92" t="s">
        <v>120</v>
      </c>
      <c r="L30" s="8"/>
      <c r="M30" s="10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7.25" customHeight="1">
      <c r="A31" s="181"/>
      <c r="B31" s="29">
        <v>2</v>
      </c>
      <c r="C31" s="36" t="s">
        <v>79</v>
      </c>
      <c r="D31" s="36" t="s">
        <v>40</v>
      </c>
      <c r="E31" s="36" t="s">
        <v>121</v>
      </c>
      <c r="F31" s="42" t="s">
        <v>80</v>
      </c>
      <c r="G31" s="42" t="s">
        <v>84</v>
      </c>
      <c r="H31" s="81" t="s">
        <v>38</v>
      </c>
      <c r="I31" s="40" t="s">
        <v>77</v>
      </c>
      <c r="J31" s="86" t="s">
        <v>74</v>
      </c>
      <c r="K31" s="19" t="s">
        <v>122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7.25" customHeight="1">
      <c r="A32" s="181"/>
      <c r="B32" s="29">
        <v>3</v>
      </c>
      <c r="C32" s="36" t="s">
        <v>35</v>
      </c>
      <c r="D32" s="42" t="s">
        <v>54</v>
      </c>
      <c r="E32" s="36" t="s">
        <v>103</v>
      </c>
      <c r="F32" s="36" t="s">
        <v>124</v>
      </c>
      <c r="G32" s="36" t="s">
        <v>60</v>
      </c>
      <c r="H32" s="93" t="s">
        <v>48</v>
      </c>
      <c r="I32" s="36" t="s">
        <v>40</v>
      </c>
      <c r="J32" s="43" t="s">
        <v>84</v>
      </c>
      <c r="K32" s="100" t="s">
        <v>125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7.25" customHeight="1">
      <c r="A33" s="181"/>
      <c r="B33" s="29">
        <v>4</v>
      </c>
      <c r="C33" s="42" t="s">
        <v>80</v>
      </c>
      <c r="D33" s="40" t="s">
        <v>73</v>
      </c>
      <c r="E33" s="81" t="s">
        <v>126</v>
      </c>
      <c r="F33" s="36" t="s">
        <v>35</v>
      </c>
      <c r="G33" s="81" t="s">
        <v>38</v>
      </c>
      <c r="H33" s="36" t="s">
        <v>118</v>
      </c>
      <c r="I33" s="36" t="s">
        <v>84</v>
      </c>
      <c r="J33" s="102" t="s">
        <v>127</v>
      </c>
      <c r="K33" s="19" t="s">
        <v>129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7.25" customHeight="1">
      <c r="A34" s="182"/>
      <c r="B34" s="50">
        <v>5</v>
      </c>
      <c r="C34" s="49" t="s">
        <v>130</v>
      </c>
      <c r="D34" s="49" t="s">
        <v>130</v>
      </c>
      <c r="E34" s="49" t="s">
        <v>130</v>
      </c>
      <c r="F34" s="49" t="s">
        <v>130</v>
      </c>
      <c r="G34" s="49" t="s">
        <v>130</v>
      </c>
      <c r="H34" s="49" t="s">
        <v>130</v>
      </c>
      <c r="I34" s="104" t="s">
        <v>130</v>
      </c>
      <c r="J34" s="76" t="s">
        <v>130</v>
      </c>
      <c r="K34" s="46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5.5" customHeight="1">
      <c r="A35" s="8"/>
      <c r="B35" s="8"/>
      <c r="C35" s="106"/>
      <c r="D35" s="170" t="s">
        <v>134</v>
      </c>
      <c r="E35" s="171"/>
      <c r="F35" s="171"/>
      <c r="G35" s="171"/>
      <c r="H35" s="8"/>
      <c r="I35" s="8"/>
      <c r="J35" s="8"/>
      <c r="K35" s="10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5.5" customHeight="1">
      <c r="A36" s="8"/>
      <c r="B36" s="8"/>
      <c r="C36" s="8"/>
      <c r="D36" s="168" t="s">
        <v>139</v>
      </c>
      <c r="E36" s="169"/>
      <c r="F36" s="169"/>
      <c r="G36" s="169"/>
      <c r="H36" s="8"/>
      <c r="I36" s="8"/>
      <c r="J36" s="8"/>
      <c r="K36" s="10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8.75" customHeight="1">
      <c r="A37" s="110"/>
      <c r="B37" s="111"/>
      <c r="C37" s="110"/>
      <c r="D37" s="8"/>
      <c r="E37" s="110"/>
      <c r="F37" s="110"/>
      <c r="G37" s="110"/>
      <c r="H37" s="110"/>
      <c r="I37" s="110"/>
      <c r="J37" s="110"/>
      <c r="K37" s="112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8.75" customHeight="1">
      <c r="A38" s="110"/>
      <c r="B38" s="111"/>
      <c r="C38" s="110"/>
      <c r="D38" s="110" t="s">
        <v>141</v>
      </c>
      <c r="E38" s="110"/>
      <c r="F38" s="110"/>
      <c r="G38" s="110"/>
      <c r="H38" s="110"/>
      <c r="I38" s="110"/>
      <c r="J38" s="110"/>
      <c r="K38" s="112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8.75" customHeight="1">
      <c r="A39" s="110"/>
      <c r="B39" s="111"/>
      <c r="C39" s="110"/>
      <c r="D39" s="110"/>
      <c r="E39" s="110"/>
      <c r="F39" s="110"/>
      <c r="G39" s="110"/>
      <c r="H39" s="110"/>
      <c r="I39" s="110"/>
      <c r="J39" s="110"/>
      <c r="K39" s="112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1" customHeight="1">
      <c r="A40" s="110">
        <v>1</v>
      </c>
      <c r="B40" s="114" t="s">
        <v>142</v>
      </c>
      <c r="C40" s="116">
        <f>COUNTIF(C5:C34,"Toán-Tuyền")</f>
        <v>2</v>
      </c>
      <c r="D40" s="116">
        <f>COUNTIF(D7:D38,"Toán-T.Trọng")</f>
        <v>1</v>
      </c>
      <c r="E40" s="116">
        <f>COUNTIF(E5:E34,"Toán-Tuyền")</f>
        <v>2</v>
      </c>
      <c r="F40" s="116">
        <f>COUNTIF(F7:F37,"Toán-T.Trọng")</f>
        <v>1</v>
      </c>
      <c r="G40" s="116">
        <f t="shared" ref="G40:H40" si="0">COUNTIF(G7:G37,"Toán -Khiên")</f>
        <v>2</v>
      </c>
      <c r="H40" s="116">
        <f t="shared" si="0"/>
        <v>3</v>
      </c>
      <c r="I40" s="116">
        <f t="shared" ref="I40:J40" si="1">COUNTIF(I7:I37,"Toán -Tứ")</f>
        <v>2</v>
      </c>
      <c r="J40" s="116">
        <f t="shared" si="1"/>
        <v>1</v>
      </c>
      <c r="K40" s="112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21" customHeight="1">
      <c r="A41" s="110">
        <v>2</v>
      </c>
      <c r="B41" s="114" t="s">
        <v>146</v>
      </c>
      <c r="C41" s="116">
        <f t="shared" ref="C41:D41" si="2">COUNTIF(C$6:C$35,"Lí-Nga")</f>
        <v>0</v>
      </c>
      <c r="D41" s="116">
        <f t="shared" si="2"/>
        <v>0</v>
      </c>
      <c r="E41" s="116">
        <f t="shared" ref="E41:F41" si="3">COUNTIF(E$6:E$35,"Lí-Tuyền")</f>
        <v>1</v>
      </c>
      <c r="F41" s="116">
        <f t="shared" si="3"/>
        <v>1</v>
      </c>
      <c r="G41" s="116">
        <f>COUNTIF(G$6:G$35,"Lí -Khiên")</f>
        <v>1</v>
      </c>
      <c r="H41" s="116">
        <f t="shared" ref="H41:I41" si="4">COUNTIF(H$6:H$35,"Lí-Khiên")</f>
        <v>1</v>
      </c>
      <c r="I41" s="116">
        <f t="shared" si="4"/>
        <v>0</v>
      </c>
      <c r="J41" s="116">
        <f>COUNTIF(J$6:J$35,"Lí-Tứ")</f>
        <v>0</v>
      </c>
      <c r="K41" s="112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21" customHeight="1">
      <c r="A42" s="110">
        <v>3</v>
      </c>
      <c r="B42" s="114" t="s">
        <v>148</v>
      </c>
      <c r="C42" s="116">
        <f t="shared" ref="C42:D42" si="5">COUNTIF(C$6:C$35,"Văn-Ngọc")</f>
        <v>1</v>
      </c>
      <c r="D42" s="116">
        <f t="shared" si="5"/>
        <v>2</v>
      </c>
      <c r="E42" s="116">
        <f>COUNTIF(E$6:E$35,"Văn-Hằng")</f>
        <v>1</v>
      </c>
      <c r="F42" s="116">
        <f>COUNTIF(F$6:F$35,"Văn-Ngọc")</f>
        <v>1</v>
      </c>
      <c r="G42" s="116">
        <f t="shared" ref="G42:H42" si="6">COUNTIF(G$6:G$35,"Văn -Lương")</f>
        <v>1</v>
      </c>
      <c r="H42" s="116">
        <f t="shared" si="6"/>
        <v>2</v>
      </c>
      <c r="I42" s="116">
        <f>COUNTIF(I$6:I$35,"Văn -Hải")</f>
        <v>3</v>
      </c>
      <c r="J42" s="116">
        <f>COUNTIF(J$6:J$35,"Văn-Yên")</f>
        <v>4</v>
      </c>
      <c r="K42" s="112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1" customHeight="1">
      <c r="A43" s="110">
        <v>4</v>
      </c>
      <c r="B43" s="114" t="s">
        <v>151</v>
      </c>
      <c r="C43" s="116">
        <f t="shared" ref="C43:F43" si="7">COUNTIF(C$6:C$35,"Sinh-Hưởng")</f>
        <v>1</v>
      </c>
      <c r="D43" s="116">
        <f t="shared" si="7"/>
        <v>2</v>
      </c>
      <c r="E43" s="116">
        <f t="shared" si="7"/>
        <v>1</v>
      </c>
      <c r="F43" s="116">
        <f t="shared" si="7"/>
        <v>2</v>
      </c>
      <c r="G43" s="116">
        <f t="shared" ref="G43:H43" si="8">COUNTIF(G$6:G$35,"Sinh-Thiềm")</f>
        <v>1</v>
      </c>
      <c r="H43" s="116">
        <f t="shared" si="8"/>
        <v>1</v>
      </c>
      <c r="I43" s="116">
        <f t="shared" ref="I43:J43" si="9">COUNTIF(I$6:I$35,"Sinh-Linh")</f>
        <v>0</v>
      </c>
      <c r="J43" s="116">
        <f t="shared" si="9"/>
        <v>0</v>
      </c>
      <c r="K43" s="112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1" customHeight="1">
      <c r="A44" s="110">
        <v>5</v>
      </c>
      <c r="B44" s="114" t="s">
        <v>152</v>
      </c>
      <c r="C44" s="116">
        <f>COUNTIF(C$6:C$35,"Hóa-Thiềm")</f>
        <v>0</v>
      </c>
      <c r="D44" s="116">
        <f t="shared" ref="D44:G44" si="10">COUNTIF(D$6:D$35,"Hóa -Loan")</f>
        <v>1</v>
      </c>
      <c r="E44" s="116">
        <f t="shared" si="10"/>
        <v>2</v>
      </c>
      <c r="F44" s="116">
        <f t="shared" si="10"/>
        <v>0</v>
      </c>
      <c r="G44" s="116">
        <f t="shared" si="10"/>
        <v>1</v>
      </c>
      <c r="H44" s="116">
        <f>COUNTIF(H$6:H$35,"Hóa-Loan")</f>
        <v>0</v>
      </c>
      <c r="I44" s="116">
        <f t="shared" ref="I44:J44" si="11">COUNTIF(I$6:I$35,"Hóa -Loan")</f>
        <v>1</v>
      </c>
      <c r="J44" s="116">
        <f t="shared" si="11"/>
        <v>1</v>
      </c>
      <c r="K44" s="112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1" customHeight="1">
      <c r="A45" s="110">
        <v>6</v>
      </c>
      <c r="B45" s="114" t="s">
        <v>154</v>
      </c>
      <c r="C45" s="116">
        <f t="shared" ref="C45:F45" si="12">COUNTIF(C$6:C$35,"Sử-Hải")</f>
        <v>0</v>
      </c>
      <c r="D45" s="116">
        <f t="shared" si="12"/>
        <v>2</v>
      </c>
      <c r="E45" s="116">
        <f t="shared" si="12"/>
        <v>1</v>
      </c>
      <c r="F45" s="116">
        <f t="shared" si="12"/>
        <v>0</v>
      </c>
      <c r="G45" s="116">
        <f t="shared" ref="G45:J45" si="13">COUNTIF(G$6:G$35,"Sử -Hương")</f>
        <v>1</v>
      </c>
      <c r="H45" s="116">
        <f t="shared" si="13"/>
        <v>1</v>
      </c>
      <c r="I45" s="116">
        <f t="shared" si="13"/>
        <v>1</v>
      </c>
      <c r="J45" s="116">
        <f t="shared" si="13"/>
        <v>1</v>
      </c>
      <c r="K45" s="11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1" customHeight="1">
      <c r="A46" s="110">
        <v>7</v>
      </c>
      <c r="B46" s="114" t="s">
        <v>155</v>
      </c>
      <c r="C46" s="116">
        <f>COUNTIF(C$6:C$35,"GD-Vượng")</f>
        <v>0</v>
      </c>
      <c r="D46" s="116">
        <f>COUNTIF(D$6:D$35,"GD-Đ.Thơm")</f>
        <v>0</v>
      </c>
      <c r="E46" s="116">
        <f t="shared" ref="E46:F46" si="14">COUNTIF(E$6:E$35,"GD-Vượng")</f>
        <v>0</v>
      </c>
      <c r="F46" s="116">
        <f t="shared" si="14"/>
        <v>0</v>
      </c>
      <c r="G46" s="116">
        <f t="shared" ref="G46:I46" si="15">COUNTIF(G$6:G$35,"GD-Hải")</f>
        <v>0</v>
      </c>
      <c r="H46" s="116">
        <f t="shared" si="15"/>
        <v>0</v>
      </c>
      <c r="I46" s="116">
        <f t="shared" si="15"/>
        <v>0</v>
      </c>
      <c r="J46" s="116">
        <f>COUNTIF(J$6:J$35,"GD-Đ.Thơm")</f>
        <v>0</v>
      </c>
      <c r="K46" s="112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1" customHeight="1">
      <c r="A47" s="110">
        <v>8</v>
      </c>
      <c r="B47" s="114" t="s">
        <v>157</v>
      </c>
      <c r="C47" s="116">
        <f t="shared" ref="C47:F47" si="16">COUNTIF(C$6:C$35,"Địa-Hằng")</f>
        <v>0</v>
      </c>
      <c r="D47" s="116">
        <f t="shared" si="16"/>
        <v>1</v>
      </c>
      <c r="E47" s="116">
        <f t="shared" si="16"/>
        <v>0</v>
      </c>
      <c r="F47" s="116">
        <f t="shared" si="16"/>
        <v>0</v>
      </c>
      <c r="G47" s="116">
        <f t="shared" ref="G47:J47" si="17">COUNTIF(G$6:G$35,"Địa-Yên")</f>
        <v>2</v>
      </c>
      <c r="H47" s="116">
        <f t="shared" si="17"/>
        <v>0</v>
      </c>
      <c r="I47" s="116">
        <f t="shared" si="17"/>
        <v>2</v>
      </c>
      <c r="J47" s="116">
        <f t="shared" si="17"/>
        <v>1</v>
      </c>
      <c r="K47" s="112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21" customHeight="1">
      <c r="A48" s="110">
        <v>9</v>
      </c>
      <c r="B48" s="114" t="s">
        <v>158</v>
      </c>
      <c r="C48" s="116">
        <f t="shared" ref="C48:F48" si="18">COUNTIF(C$6:C$35,"NN - Lựu")</f>
        <v>3</v>
      </c>
      <c r="D48" s="116">
        <f t="shared" si="18"/>
        <v>1</v>
      </c>
      <c r="E48" s="116">
        <f t="shared" si="18"/>
        <v>2</v>
      </c>
      <c r="F48" s="116">
        <f t="shared" si="18"/>
        <v>2</v>
      </c>
      <c r="G48" s="116">
        <f t="shared" ref="G48:H48" si="19">COUNTIF(G$6:G$35,"NN-Chiển")</f>
        <v>1</v>
      </c>
      <c r="H48" s="116">
        <f t="shared" si="19"/>
        <v>1</v>
      </c>
      <c r="I48" s="116">
        <f>COUNTIF(I$6:I$35,"NN - Lựu")</f>
        <v>1</v>
      </c>
      <c r="J48" s="116">
        <f>COUNTIF(J$6:J$35,"NN-Chiển")</f>
        <v>2</v>
      </c>
      <c r="K48" s="11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21" customHeight="1">
      <c r="A49" s="110">
        <v>10</v>
      </c>
      <c r="B49" s="114" t="s">
        <v>159</v>
      </c>
      <c r="C49" s="116">
        <f t="shared" ref="C49:J49" si="20">COUNTIF(C$6:C$35,"Nhạc-Luyến")</f>
        <v>0</v>
      </c>
      <c r="D49" s="116">
        <f t="shared" si="20"/>
        <v>0</v>
      </c>
      <c r="E49" s="116">
        <f t="shared" si="20"/>
        <v>0</v>
      </c>
      <c r="F49" s="116">
        <f t="shared" si="20"/>
        <v>0</v>
      </c>
      <c r="G49" s="116">
        <f t="shared" si="20"/>
        <v>0</v>
      </c>
      <c r="H49" s="116">
        <f t="shared" si="20"/>
        <v>0</v>
      </c>
      <c r="I49" s="116">
        <f t="shared" si="20"/>
        <v>0</v>
      </c>
      <c r="J49" s="116">
        <f t="shared" si="20"/>
        <v>0</v>
      </c>
      <c r="K49" s="11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21" customHeight="1">
      <c r="A50" s="110">
        <v>11</v>
      </c>
      <c r="B50" s="114" t="s">
        <v>160</v>
      </c>
      <c r="C50" s="116">
        <f t="shared" ref="C50:F50" si="21">COUNTIF(C$6:C$35,"MT-Hoài")</f>
        <v>1</v>
      </c>
      <c r="D50" s="116">
        <f t="shared" si="21"/>
        <v>1</v>
      </c>
      <c r="E50" s="116">
        <f t="shared" si="21"/>
        <v>1</v>
      </c>
      <c r="F50" s="116">
        <f t="shared" si="21"/>
        <v>1</v>
      </c>
      <c r="G50" s="116">
        <f t="shared" ref="G50:J50" si="22">COUNTIF(G$6:G$35,"MT - T.Long")</f>
        <v>0</v>
      </c>
      <c r="H50" s="116">
        <f t="shared" si="22"/>
        <v>0</v>
      </c>
      <c r="I50" s="116">
        <f t="shared" si="22"/>
        <v>0</v>
      </c>
      <c r="J50" s="116">
        <f t="shared" si="22"/>
        <v>0</v>
      </c>
      <c r="K50" s="112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21" customHeight="1">
      <c r="A51" s="110">
        <v>12</v>
      </c>
      <c r="B51" s="114" t="s">
        <v>161</v>
      </c>
      <c r="C51" s="116">
        <f t="shared" ref="C51:F51" si="23">COUNTIF(C$6:C$35,"TD-Đông")</f>
        <v>1</v>
      </c>
      <c r="D51" s="116">
        <f t="shared" si="23"/>
        <v>0</v>
      </c>
      <c r="E51" s="116">
        <f t="shared" si="23"/>
        <v>0</v>
      </c>
      <c r="F51" s="116">
        <f t="shared" si="23"/>
        <v>1</v>
      </c>
      <c r="G51" s="116">
        <f t="shared" ref="G51:J51" si="24">COUNTIF(G$6:G$35,"TD - Thìn")</f>
        <v>0</v>
      </c>
      <c r="H51" s="116">
        <f t="shared" si="24"/>
        <v>0</v>
      </c>
      <c r="I51" s="116">
        <f t="shared" si="24"/>
        <v>0</v>
      </c>
      <c r="J51" s="116">
        <f t="shared" si="24"/>
        <v>0</v>
      </c>
      <c r="K51" s="112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8.75" customHeight="1">
      <c r="A52" s="110">
        <v>13</v>
      </c>
      <c r="B52" s="128" t="s">
        <v>162</v>
      </c>
      <c r="C52" s="116">
        <f t="shared" ref="C52:F52" si="25">COUNTIF(C$6:C$35,"CN-Đ.Thơm")</f>
        <v>1</v>
      </c>
      <c r="D52" s="116">
        <f t="shared" si="25"/>
        <v>2</v>
      </c>
      <c r="E52" s="116">
        <f t="shared" si="25"/>
        <v>1</v>
      </c>
      <c r="F52" s="116">
        <f t="shared" si="25"/>
        <v>1</v>
      </c>
      <c r="G52" s="116">
        <f t="shared" ref="G52:H52" si="26">COUNTIF(G$6:G$35,"CN-Nga")</f>
        <v>0</v>
      </c>
      <c r="H52" s="116">
        <f t="shared" si="26"/>
        <v>0</v>
      </c>
      <c r="I52" s="116">
        <f t="shared" ref="I52:J52" si="27">COUNTIF(I$6:I$35,"CN-Hưởng")</f>
        <v>0</v>
      </c>
      <c r="J52" s="116">
        <f t="shared" si="27"/>
        <v>0</v>
      </c>
      <c r="K52" s="112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8.75" customHeight="1">
      <c r="A53" s="172" t="s">
        <v>163</v>
      </c>
      <c r="B53" s="173"/>
      <c r="C53" s="129">
        <f>COUNTIF(C5:C37,"=TCT-Tuyền")</f>
        <v>1</v>
      </c>
      <c r="D53" s="129">
        <f>COUNTIF(D5:D38,"=TCT-Nga")</f>
        <v>0</v>
      </c>
      <c r="E53" s="129">
        <f>COUNTIF(E5:E37,"=TCT-Tuyền")</f>
        <v>1</v>
      </c>
      <c r="F53" s="129">
        <f>COUNTIF(F5:F37,"=TCT-Nga")</f>
        <v>0</v>
      </c>
      <c r="G53" s="129">
        <f t="shared" ref="G53:H53" si="28">COUNTIF(G5:G37,"=TCT-Khiên")</f>
        <v>1</v>
      </c>
      <c r="H53" s="129">
        <f t="shared" si="28"/>
        <v>1</v>
      </c>
      <c r="I53" s="129">
        <f t="shared" ref="I53:J53" si="29">COUNTIF(I5:I37,"=TCT-Tứ")</f>
        <v>0</v>
      </c>
      <c r="J53" s="129">
        <f t="shared" si="29"/>
        <v>0</v>
      </c>
      <c r="K53" s="112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8.75" customHeight="1">
      <c r="A54" s="172" t="s">
        <v>164</v>
      </c>
      <c r="B54" s="173"/>
      <c r="C54" s="129">
        <f>COUNTIF(C5:C37,"=TCV-Ngọc")</f>
        <v>1</v>
      </c>
      <c r="D54" s="129">
        <f>COUNTIF(D5:D38,"=TCV-Ngọc")</f>
        <v>0</v>
      </c>
      <c r="E54" s="129">
        <f>COUNTIF(E5:E37,"=TCV-Hằng")</f>
        <v>1</v>
      </c>
      <c r="F54" s="129">
        <f>COUNTIF(F5:F37,"=TCV-Ngọc")</f>
        <v>1</v>
      </c>
      <c r="G54" s="129">
        <f t="shared" ref="G54:H54" si="30">COUNTIF(G5:G37,"=TCV-Lương")</f>
        <v>0</v>
      </c>
      <c r="H54" s="129">
        <f t="shared" si="30"/>
        <v>1</v>
      </c>
      <c r="I54" s="129">
        <f>COUNTIF(I5:I37,"=TCV-Hải")</f>
        <v>0</v>
      </c>
      <c r="J54" s="129">
        <f>COUNTIF(J5:J37,"=TCV-Yên")</f>
        <v>0</v>
      </c>
      <c r="K54" s="112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8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10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8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10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8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10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8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10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8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10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8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10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8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10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8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10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8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10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8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10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8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10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8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10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8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10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8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10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8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10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8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10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8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10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8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10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8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10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8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10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8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10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8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10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8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10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8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10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8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10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8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10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8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10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8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10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8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10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8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10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8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10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8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10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8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10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8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10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8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10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8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10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8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10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8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10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8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10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8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10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8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10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8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10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8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10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8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10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8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10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8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10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8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10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8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10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8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10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8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10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8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10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8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10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8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10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8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10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8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10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8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10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8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10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8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10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8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10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8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10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8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10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8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10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8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10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8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10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8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10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8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10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8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10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8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10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8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10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8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10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8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10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8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10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8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10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8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10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8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10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8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10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8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10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8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10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8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10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8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10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8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10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8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10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8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10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8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10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8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10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8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10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8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10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8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10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8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10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8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10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8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10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8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10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8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10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8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10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8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10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8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10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8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10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8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10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8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10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8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10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8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10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8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10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8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10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8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10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8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10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8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10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8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10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8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10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8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10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8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10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8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10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8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10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8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10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8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10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8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10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8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10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8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10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8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10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8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10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8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10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8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10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8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10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8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10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8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10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8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10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8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10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8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10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8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10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8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10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8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10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8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10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8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10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8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10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8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10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8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10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8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10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8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10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8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10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8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10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8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10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8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10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8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10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8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10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8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10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8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10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8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10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8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10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8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10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8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10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8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10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8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10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8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10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8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10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8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10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8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10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8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10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8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10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8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10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8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10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8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10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8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10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8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10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8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10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8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10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8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10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8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10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8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10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8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10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8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10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8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10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8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10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8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10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8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10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8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10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8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10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8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10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8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10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8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10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8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10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8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10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8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10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8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10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8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10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8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10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8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10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8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10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8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10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8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10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8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10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8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10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8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10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8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10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8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10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8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10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8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10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8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10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8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10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8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10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8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10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8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10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8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10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8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10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8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10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8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10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8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10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8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10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8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10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8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10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8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10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8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10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8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10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8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10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8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10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8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10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8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10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8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10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8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10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8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10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8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10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8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10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8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10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8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10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8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10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8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10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8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10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8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10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8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10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8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10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8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10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8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10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8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10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8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10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8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10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8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10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8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10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8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10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8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10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8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10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8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10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8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10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8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10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8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10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8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10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8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10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8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10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8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10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8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10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8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10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8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10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8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10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8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10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8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10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8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10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8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10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8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10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8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10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8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10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8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10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8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10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8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10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8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10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8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10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8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10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8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10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8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10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8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10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8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10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8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10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8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10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8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10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8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10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8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10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8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10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8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10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8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10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8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10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8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10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8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10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8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10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8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10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8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10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8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10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8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10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8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10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8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10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8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10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8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10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8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10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8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10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8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10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8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10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8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10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8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10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8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10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8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10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8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10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8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10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8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10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8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10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8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10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8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10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8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10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8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10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8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10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8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10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8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10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8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10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8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10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8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10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8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10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8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10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8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10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8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10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8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10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8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10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8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10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8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10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8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10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8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10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8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10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8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10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8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10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8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10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8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10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8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10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8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10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8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10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8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10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8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10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8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10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8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10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8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10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8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10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8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10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8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10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8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10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8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10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8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10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8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10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8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10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8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10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8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10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8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10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8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10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8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10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8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10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8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10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8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10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8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10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8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10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8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10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8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10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8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10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8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10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8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10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8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10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8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10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8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10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8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10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8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10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8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10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8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10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8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10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8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10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8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10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8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10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8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10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8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10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8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10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8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10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8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10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8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10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8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10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8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10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8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10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8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10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8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10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8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10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8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10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8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10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8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10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8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10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8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10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8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10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8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10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8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10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8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10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8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10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8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10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8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10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8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10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8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10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8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10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8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10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8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10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8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10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8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10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8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10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8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10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8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10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8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10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8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10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8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10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8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10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8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10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8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10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8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10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8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10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8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10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8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10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8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10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8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10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8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10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8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10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8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10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8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10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8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10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8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10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8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10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8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10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8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10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8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10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8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10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8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10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8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10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8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10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8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10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8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10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8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10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8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10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8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10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8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10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8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10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8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10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8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10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8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10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8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10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8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10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8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10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8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10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8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10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8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10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8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10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8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10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8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10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8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10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8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10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8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10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8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10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8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10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8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10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8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10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8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10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8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10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8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10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8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10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8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10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8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10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8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10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8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10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8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10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8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10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8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10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8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10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8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10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8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10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8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10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8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10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8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10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8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10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8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10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8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10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8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10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8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10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8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10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8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10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8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10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8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10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8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10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8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10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8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10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8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10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8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10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8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10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8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10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8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10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8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10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8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10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8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10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8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10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8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10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8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10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8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10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8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10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8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10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8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10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8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10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8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10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8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10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8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10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8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10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8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10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8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10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8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10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8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10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8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10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8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10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8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10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8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10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8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10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8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10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8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10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8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10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8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10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8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10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8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10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8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10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8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10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8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10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8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10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8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10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8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10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8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10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8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10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8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10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8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10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8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10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8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10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8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10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8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10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8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10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8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10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8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10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8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10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8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10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8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10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8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10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8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10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8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10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8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10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8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10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8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10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8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10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8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10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8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10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8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10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8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10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8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10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8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10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8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10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8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10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8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10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8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10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8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10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8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10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8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10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8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10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8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10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8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10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8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10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8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10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8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10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8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10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8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10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8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10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8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10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8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10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8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10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8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10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8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10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8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10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8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10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8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10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8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10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8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10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8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10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8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10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8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10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8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10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8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10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8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10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8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10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8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10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8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10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8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10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8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10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8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10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8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10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8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10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8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10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8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10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8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10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8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10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8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10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8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10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8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10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8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10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8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10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8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10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8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10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8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10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8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10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8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10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8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10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8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10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8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10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8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10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8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10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8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10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8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10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8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10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8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10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8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10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8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10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8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10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8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10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8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10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8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10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8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10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8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10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8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10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8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10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8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10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8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10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8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10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8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10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8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10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8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10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8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10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8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10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8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10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8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10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8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10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8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10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8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10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8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10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8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10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8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10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8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10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8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10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8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10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8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10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8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10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8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10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8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10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8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10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8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10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8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10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8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10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8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10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8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10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8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10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8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10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8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10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8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10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8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10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8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10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8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10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8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10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8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10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8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10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8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10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8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10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8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10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8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10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8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10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8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10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8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10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8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10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8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10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8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10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8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10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8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10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8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10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8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10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8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10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8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10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8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10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8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10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8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10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8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10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8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10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8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10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8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10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8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10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8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10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8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10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8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10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8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10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8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10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8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10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8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10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8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10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8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10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8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10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8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10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8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10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8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10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8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10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8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10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8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10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8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10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8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10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8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10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8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10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8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10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8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10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8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10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8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10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8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10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8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10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8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10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8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10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8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10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8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10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8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10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8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10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8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10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8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10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8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10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8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10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8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10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8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10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8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10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8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10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8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10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8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10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8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10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8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10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8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10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8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10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8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10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8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10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8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10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8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10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8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10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8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10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8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10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8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10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8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10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8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10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8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10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8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10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8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10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8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10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8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10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8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10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8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10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8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10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8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10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8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10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8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10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8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10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8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10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8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10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8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10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8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10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8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10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8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10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8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10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8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10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8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10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8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10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8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10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8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10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8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10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8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10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8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10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8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10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8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10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8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10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8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10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8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10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8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10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8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10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8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10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8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10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8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10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8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10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8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10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8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10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8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10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8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10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8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10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8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10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8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10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8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10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8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10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8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10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8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10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8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10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8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10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8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10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8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10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8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10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8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10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8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10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8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10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8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10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8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10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8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10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8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10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8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10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8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10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8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10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8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10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8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10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8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10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8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10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8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10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8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10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8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10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8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10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8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10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8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10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8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10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8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10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8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10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8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10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8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10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8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10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8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10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8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10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8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10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8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10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8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10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8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10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8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10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8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10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8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10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8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10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8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10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8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10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8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10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8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10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8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10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8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10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8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10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8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10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8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10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8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10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8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10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8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10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8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10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8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10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8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10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8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10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8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10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8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10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8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10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8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10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8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10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8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10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8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10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8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10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8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10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8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10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8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10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8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10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8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10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8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10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8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10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8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10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8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10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8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10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8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10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8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10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8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10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8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10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8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10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8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10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8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10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8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10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8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10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8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10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8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10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8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10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8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10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8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10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8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10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8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10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8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10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8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10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8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10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8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10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8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10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8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10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8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10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8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10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8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10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8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10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8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10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8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10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8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10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8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10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8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10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8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10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8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10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8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10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8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10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8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10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8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10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8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10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8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10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8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10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8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10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8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10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8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10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8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10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8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10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8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10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8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10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8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10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8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10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8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10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8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10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8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10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8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10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8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10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8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10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8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10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8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10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8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10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8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10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8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10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8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10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8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10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8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10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8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10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8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10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8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10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8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10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8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10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8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10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8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10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8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10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8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10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8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10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8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10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8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10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8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10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8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10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8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10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8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10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8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10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8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10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2">
    <mergeCell ref="D35:G35"/>
    <mergeCell ref="D36:G36"/>
    <mergeCell ref="A53:B53"/>
    <mergeCell ref="A54:B54"/>
    <mergeCell ref="I1:K1"/>
    <mergeCell ref="F2:G2"/>
    <mergeCell ref="A25:A29"/>
    <mergeCell ref="A5:A9"/>
    <mergeCell ref="A10:A14"/>
    <mergeCell ref="A15:A19"/>
    <mergeCell ref="A20:A24"/>
    <mergeCell ref="A30:A3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0.109375" defaultRowHeight="15" customHeight="1"/>
  <cols>
    <col min="1" max="1" width="6.44140625" customWidth="1"/>
    <col min="2" max="2" width="4.6640625" customWidth="1"/>
    <col min="3" max="4" width="11" customWidth="1"/>
    <col min="5" max="5" width="11.44140625" customWidth="1"/>
    <col min="6" max="6" width="10.5546875" customWidth="1"/>
    <col min="7" max="7" width="11.33203125" customWidth="1"/>
    <col min="8" max="8" width="10.88671875" customWidth="1"/>
    <col min="9" max="9" width="11.88671875" customWidth="1"/>
    <col min="10" max="10" width="11.6640625" customWidth="1"/>
    <col min="11" max="11" width="10.33203125" customWidth="1"/>
    <col min="12" max="26" width="8" customWidth="1"/>
  </cols>
  <sheetData>
    <row r="1" spans="1:13" ht="19.5" customHeight="1">
      <c r="K1" s="1"/>
    </row>
    <row r="2" spans="1:13" ht="19.5" customHeight="1">
      <c r="K2" s="1"/>
    </row>
    <row r="3" spans="1:13" ht="21.75" customHeight="1">
      <c r="A3" s="2"/>
      <c r="B3" s="3"/>
      <c r="C3" s="4"/>
      <c r="D3" s="4"/>
      <c r="E3" s="179" t="s">
        <v>20</v>
      </c>
      <c r="F3" s="169"/>
      <c r="G3" s="169"/>
      <c r="H3" s="175" t="s">
        <v>19</v>
      </c>
      <c r="I3" s="169"/>
      <c r="J3" s="169"/>
      <c r="K3" s="1"/>
    </row>
    <row r="4" spans="1:13" ht="16.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1"/>
    </row>
    <row r="5" spans="1:13" ht="16.5" customHeight="1">
      <c r="A5" s="130" t="s">
        <v>5</v>
      </c>
      <c r="B5" s="130" t="s">
        <v>6</v>
      </c>
      <c r="C5" s="15" t="s">
        <v>22</v>
      </c>
      <c r="D5" s="15" t="s">
        <v>165</v>
      </c>
      <c r="E5" s="15" t="s">
        <v>24</v>
      </c>
      <c r="F5" s="15" t="s">
        <v>25</v>
      </c>
      <c r="G5" s="15" t="s">
        <v>26</v>
      </c>
      <c r="H5" s="15" t="s">
        <v>166</v>
      </c>
      <c r="I5" s="15" t="s">
        <v>28</v>
      </c>
      <c r="J5" s="17" t="s">
        <v>29</v>
      </c>
      <c r="K5" s="30" t="s">
        <v>15</v>
      </c>
    </row>
    <row r="6" spans="1:13" ht="16.5" customHeight="1">
      <c r="A6" s="180" t="s">
        <v>17</v>
      </c>
      <c r="B6" s="29">
        <v>1</v>
      </c>
      <c r="C6" s="34"/>
      <c r="D6" s="39"/>
      <c r="E6" s="34"/>
      <c r="F6" s="34"/>
      <c r="G6" s="34"/>
      <c r="H6" s="39"/>
      <c r="I6" s="34"/>
      <c r="J6" s="48"/>
      <c r="K6" s="19"/>
    </row>
    <row r="7" spans="1:13" ht="16.5" customHeight="1">
      <c r="A7" s="181"/>
      <c r="B7" s="29">
        <v>2</v>
      </c>
      <c r="C7" s="34"/>
      <c r="D7" s="34"/>
      <c r="E7" s="34"/>
      <c r="F7" s="34"/>
      <c r="G7" s="34"/>
      <c r="H7" s="39"/>
      <c r="I7" s="34"/>
      <c r="J7" s="48"/>
      <c r="K7" s="31"/>
    </row>
    <row r="8" spans="1:13" ht="16.5" customHeight="1">
      <c r="A8" s="181"/>
      <c r="B8" s="29">
        <v>3</v>
      </c>
      <c r="C8" s="34"/>
      <c r="D8" s="34"/>
      <c r="E8" s="34"/>
      <c r="F8" s="34"/>
      <c r="G8" s="39"/>
      <c r="H8" s="34"/>
      <c r="I8" s="34"/>
      <c r="J8" s="131"/>
      <c r="K8" s="31"/>
    </row>
    <row r="9" spans="1:13" ht="16.5" customHeight="1">
      <c r="A9" s="181"/>
      <c r="B9" s="29">
        <v>4</v>
      </c>
      <c r="C9" s="34"/>
      <c r="D9" s="48"/>
      <c r="E9" s="39"/>
      <c r="F9" s="39"/>
      <c r="G9" s="34"/>
      <c r="H9" s="34"/>
      <c r="I9" s="34"/>
      <c r="J9" s="34"/>
      <c r="K9" s="44"/>
      <c r="L9" s="59"/>
    </row>
    <row r="10" spans="1:13" ht="16.5" customHeight="1">
      <c r="A10" s="182"/>
      <c r="B10" s="50">
        <v>5</v>
      </c>
      <c r="C10" s="61"/>
      <c r="D10" s="61"/>
      <c r="E10" s="61"/>
      <c r="F10" s="61"/>
      <c r="G10" s="61"/>
      <c r="H10" s="61"/>
      <c r="I10" s="62"/>
      <c r="J10" s="63"/>
      <c r="K10" s="46"/>
    </row>
    <row r="11" spans="1:13" ht="16.5" customHeight="1">
      <c r="A11" s="180" t="s">
        <v>62</v>
      </c>
      <c r="B11" s="32">
        <v>1</v>
      </c>
      <c r="C11" s="64"/>
      <c r="D11" s="34"/>
      <c r="E11" s="67"/>
      <c r="F11" s="66"/>
      <c r="G11" s="39"/>
      <c r="H11" s="67"/>
      <c r="I11" s="101"/>
      <c r="J11" s="109"/>
      <c r="K11" s="51"/>
      <c r="M11" s="77"/>
    </row>
    <row r="12" spans="1:13" ht="16.5" customHeight="1">
      <c r="A12" s="181"/>
      <c r="B12" s="32">
        <v>2</v>
      </c>
      <c r="C12" s="56"/>
      <c r="D12" s="34"/>
      <c r="E12" s="34"/>
      <c r="F12" s="34"/>
      <c r="G12" s="34"/>
      <c r="H12" s="34"/>
      <c r="I12" s="34"/>
      <c r="J12" s="34"/>
      <c r="K12" s="31"/>
    </row>
    <row r="13" spans="1:13" ht="16.5" customHeight="1">
      <c r="A13" s="181"/>
      <c r="B13" s="32">
        <v>3</v>
      </c>
      <c r="C13" s="56"/>
      <c r="D13" s="56"/>
      <c r="E13" s="58"/>
      <c r="F13" s="34"/>
      <c r="G13" s="39"/>
      <c r="H13" s="34"/>
      <c r="I13" s="34"/>
      <c r="J13" s="101"/>
      <c r="K13" s="31"/>
    </row>
    <row r="14" spans="1:13" ht="16.5" customHeight="1">
      <c r="A14" s="181"/>
      <c r="B14" s="32">
        <v>4</v>
      </c>
      <c r="C14" s="56"/>
      <c r="D14" s="34"/>
      <c r="E14" s="34"/>
      <c r="F14" s="101"/>
      <c r="G14" s="34"/>
      <c r="H14" s="39"/>
      <c r="I14" s="34"/>
      <c r="J14" s="48"/>
      <c r="K14" s="31"/>
    </row>
    <row r="15" spans="1:13" ht="16.5" customHeight="1">
      <c r="A15" s="182"/>
      <c r="B15" s="47">
        <v>5</v>
      </c>
      <c r="C15" s="60"/>
      <c r="D15" s="34"/>
      <c r="E15" s="61"/>
      <c r="F15" s="61"/>
      <c r="G15" s="61"/>
      <c r="H15" s="61"/>
      <c r="I15" s="132"/>
      <c r="J15" s="63"/>
      <c r="K15" s="85"/>
    </row>
    <row r="16" spans="1:13" ht="16.5" customHeight="1">
      <c r="A16" s="183" t="s">
        <v>83</v>
      </c>
      <c r="B16" s="71">
        <v>1</v>
      </c>
      <c r="C16" s="133"/>
      <c r="D16" s="67"/>
      <c r="E16" s="67"/>
      <c r="F16" s="66"/>
      <c r="G16" s="58"/>
      <c r="H16" s="68"/>
      <c r="I16" s="34"/>
      <c r="J16" s="101"/>
      <c r="K16" s="92"/>
    </row>
    <row r="17" spans="1:13" ht="16.5" customHeight="1">
      <c r="A17" s="181"/>
      <c r="B17" s="29">
        <v>2</v>
      </c>
      <c r="C17" s="34"/>
      <c r="D17" s="34"/>
      <c r="E17" s="34"/>
      <c r="F17" s="105"/>
      <c r="G17" s="34"/>
      <c r="H17" s="34"/>
      <c r="I17" s="101"/>
      <c r="J17" s="58"/>
      <c r="K17" s="19"/>
    </row>
    <row r="18" spans="1:13" ht="16.5" customHeight="1">
      <c r="A18" s="181"/>
      <c r="B18" s="29">
        <v>3</v>
      </c>
      <c r="C18" s="134"/>
      <c r="D18" s="34"/>
      <c r="E18" s="34"/>
      <c r="F18" s="34"/>
      <c r="G18" s="34"/>
      <c r="H18" s="58"/>
      <c r="I18" s="34"/>
      <c r="J18" s="34"/>
      <c r="K18" s="19"/>
    </row>
    <row r="19" spans="1:13" ht="16.5" customHeight="1">
      <c r="A19" s="181"/>
      <c r="B19" s="29">
        <v>4</v>
      </c>
      <c r="C19" s="58"/>
      <c r="D19" s="34"/>
      <c r="E19" s="34"/>
      <c r="F19" s="34"/>
      <c r="G19" s="34"/>
      <c r="H19" s="105"/>
      <c r="I19" s="34"/>
      <c r="J19" s="103"/>
      <c r="K19" s="19"/>
    </row>
    <row r="20" spans="1:13" ht="16.5" customHeight="1">
      <c r="A20" s="182"/>
      <c r="B20" s="50">
        <v>5</v>
      </c>
      <c r="C20" s="135"/>
      <c r="D20" s="89"/>
      <c r="E20" s="89"/>
      <c r="F20" s="68"/>
      <c r="G20" s="68"/>
      <c r="H20" s="34"/>
      <c r="I20" s="68"/>
      <c r="J20" s="68"/>
      <c r="K20" s="85"/>
    </row>
    <row r="21" spans="1:13" ht="16.5" customHeight="1">
      <c r="A21" s="183" t="s">
        <v>98</v>
      </c>
      <c r="B21" s="71">
        <v>1</v>
      </c>
      <c r="C21" s="67" t="s">
        <v>54</v>
      </c>
      <c r="D21" s="67" t="s">
        <v>68</v>
      </c>
      <c r="E21" s="67" t="s">
        <v>34</v>
      </c>
      <c r="F21" s="67" t="s">
        <v>74</v>
      </c>
      <c r="G21" s="67" t="s">
        <v>71</v>
      </c>
      <c r="H21" s="67" t="s">
        <v>123</v>
      </c>
      <c r="I21" s="136" t="s">
        <v>46</v>
      </c>
      <c r="J21" s="109" t="s">
        <v>86</v>
      </c>
      <c r="K21" s="19"/>
    </row>
    <row r="22" spans="1:13" ht="16.5" customHeight="1">
      <c r="A22" s="181"/>
      <c r="B22" s="29">
        <v>2</v>
      </c>
      <c r="C22" s="34" t="s">
        <v>68</v>
      </c>
      <c r="D22" s="34" t="s">
        <v>31</v>
      </c>
      <c r="E22" s="34" t="s">
        <v>54</v>
      </c>
      <c r="F22" s="101" t="s">
        <v>34</v>
      </c>
      <c r="G22" s="34" t="s">
        <v>86</v>
      </c>
      <c r="H22" s="68" t="s">
        <v>74</v>
      </c>
      <c r="I22" s="34" t="s">
        <v>46</v>
      </c>
      <c r="J22" s="34" t="s">
        <v>123</v>
      </c>
      <c r="K22" s="19"/>
    </row>
    <row r="23" spans="1:13" ht="16.5" customHeight="1">
      <c r="A23" s="181"/>
      <c r="B23" s="29">
        <v>3</v>
      </c>
      <c r="C23" s="34" t="s">
        <v>31</v>
      </c>
      <c r="D23" s="34" t="s">
        <v>41</v>
      </c>
      <c r="E23" s="34" t="s">
        <v>119</v>
      </c>
      <c r="F23" s="34" t="s">
        <v>54</v>
      </c>
      <c r="G23" s="68" t="s">
        <v>74</v>
      </c>
      <c r="H23" s="34" t="s">
        <v>86</v>
      </c>
      <c r="I23" s="34" t="s">
        <v>123</v>
      </c>
      <c r="J23" s="34" t="s">
        <v>167</v>
      </c>
      <c r="K23" s="19"/>
    </row>
    <row r="24" spans="1:13" ht="16.5" customHeight="1">
      <c r="A24" s="181"/>
      <c r="B24" s="29">
        <v>4</v>
      </c>
      <c r="C24" s="34" t="s">
        <v>31</v>
      </c>
      <c r="D24" s="34" t="s">
        <v>54</v>
      </c>
      <c r="E24" s="34" t="s">
        <v>41</v>
      </c>
      <c r="F24" s="34" t="s">
        <v>147</v>
      </c>
      <c r="G24" s="34" t="s">
        <v>123</v>
      </c>
      <c r="H24" s="34" t="s">
        <v>71</v>
      </c>
      <c r="I24" s="34" t="s">
        <v>86</v>
      </c>
      <c r="J24" s="34" t="s">
        <v>46</v>
      </c>
      <c r="K24" s="19"/>
    </row>
    <row r="25" spans="1:13" ht="16.5" customHeight="1">
      <c r="A25" s="182"/>
      <c r="B25" s="50">
        <v>5</v>
      </c>
      <c r="C25" s="115"/>
      <c r="D25" s="61"/>
      <c r="E25" s="61"/>
      <c r="F25" s="61"/>
      <c r="G25" s="61"/>
      <c r="H25" s="61"/>
      <c r="I25" s="68"/>
      <c r="J25" s="63"/>
      <c r="K25" s="46"/>
    </row>
    <row r="26" spans="1:13" ht="16.5" customHeight="1">
      <c r="A26" s="183" t="s">
        <v>106</v>
      </c>
      <c r="B26" s="20">
        <v>1</v>
      </c>
      <c r="C26" s="67" t="s">
        <v>68</v>
      </c>
      <c r="D26" s="67" t="s">
        <v>168</v>
      </c>
      <c r="E26" s="67" t="s">
        <v>31</v>
      </c>
      <c r="F26" s="137" t="s">
        <v>59</v>
      </c>
      <c r="G26" s="37" t="s">
        <v>84</v>
      </c>
      <c r="H26" s="67" t="s">
        <v>71</v>
      </c>
      <c r="I26" s="138" t="s">
        <v>30</v>
      </c>
      <c r="J26" s="34" t="s">
        <v>67</v>
      </c>
      <c r="K26" s="92"/>
    </row>
    <row r="27" spans="1:13" ht="16.5" customHeight="1">
      <c r="A27" s="181"/>
      <c r="B27" s="32">
        <v>2</v>
      </c>
      <c r="C27" s="57" t="s">
        <v>30</v>
      </c>
      <c r="D27" s="65" t="s">
        <v>59</v>
      </c>
      <c r="E27" s="57" t="s">
        <v>31</v>
      </c>
      <c r="F27" s="57" t="s">
        <v>34</v>
      </c>
      <c r="G27" s="117" t="s">
        <v>143</v>
      </c>
      <c r="H27" s="34" t="s">
        <v>138</v>
      </c>
      <c r="I27" s="34" t="s">
        <v>67</v>
      </c>
      <c r="J27" s="37" t="s">
        <v>84</v>
      </c>
      <c r="K27" s="19"/>
      <c r="M27" t="s">
        <v>144</v>
      </c>
    </row>
    <row r="28" spans="1:13" ht="16.5" customHeight="1">
      <c r="A28" s="181"/>
      <c r="B28" s="32">
        <v>3</v>
      </c>
      <c r="C28" s="65" t="s">
        <v>59</v>
      </c>
      <c r="D28" s="57" t="s">
        <v>119</v>
      </c>
      <c r="E28" s="57" t="s">
        <v>147</v>
      </c>
      <c r="F28" s="57" t="s">
        <v>41</v>
      </c>
      <c r="G28" s="39" t="s">
        <v>44</v>
      </c>
      <c r="H28" s="117" t="s">
        <v>143</v>
      </c>
      <c r="I28" s="34" t="s">
        <v>70</v>
      </c>
      <c r="J28" s="34" t="s">
        <v>167</v>
      </c>
      <c r="K28" s="19"/>
    </row>
    <row r="29" spans="1:13" ht="16.5" customHeight="1">
      <c r="A29" s="181"/>
      <c r="B29" s="32">
        <v>4</v>
      </c>
      <c r="C29" s="34" t="s">
        <v>92</v>
      </c>
      <c r="D29" s="57" t="s">
        <v>150</v>
      </c>
      <c r="E29" s="65" t="s">
        <v>59</v>
      </c>
      <c r="F29" s="57" t="s">
        <v>131</v>
      </c>
      <c r="G29" s="34" t="s">
        <v>167</v>
      </c>
      <c r="H29" s="37" t="s">
        <v>84</v>
      </c>
      <c r="I29" s="117" t="s">
        <v>143</v>
      </c>
      <c r="J29" s="57" t="s">
        <v>30</v>
      </c>
      <c r="K29" s="19"/>
    </row>
    <row r="30" spans="1:13" ht="16.5" customHeight="1">
      <c r="A30" s="182"/>
      <c r="B30" s="47">
        <v>5</v>
      </c>
      <c r="C30" s="121"/>
      <c r="D30" s="61"/>
      <c r="E30" s="61"/>
      <c r="F30" s="121"/>
      <c r="G30" s="34" t="s">
        <v>138</v>
      </c>
      <c r="H30" s="34" t="s">
        <v>167</v>
      </c>
      <c r="I30" s="61" t="s">
        <v>84</v>
      </c>
      <c r="J30" s="70" t="s">
        <v>143</v>
      </c>
      <c r="K30" s="46"/>
    </row>
    <row r="31" spans="1:13" ht="16.5" customHeight="1">
      <c r="A31" s="183" t="s">
        <v>117</v>
      </c>
      <c r="B31" s="71">
        <v>1</v>
      </c>
      <c r="C31" s="57" t="s">
        <v>150</v>
      </c>
      <c r="D31" s="34" t="s">
        <v>45</v>
      </c>
      <c r="E31" s="48" t="s">
        <v>33</v>
      </c>
      <c r="F31" s="34" t="s">
        <v>94</v>
      </c>
      <c r="G31" s="67" t="s">
        <v>66</v>
      </c>
      <c r="H31" s="66" t="s">
        <v>44</v>
      </c>
      <c r="I31" s="34" t="s">
        <v>74</v>
      </c>
      <c r="J31" s="109" t="s">
        <v>67</v>
      </c>
      <c r="K31" s="24"/>
    </row>
    <row r="32" spans="1:13" ht="16.5" customHeight="1">
      <c r="A32" s="181"/>
      <c r="B32" s="29">
        <v>2</v>
      </c>
      <c r="C32" s="34" t="s">
        <v>45</v>
      </c>
      <c r="D32" s="34" t="s">
        <v>169</v>
      </c>
      <c r="E32" s="34" t="s">
        <v>41</v>
      </c>
      <c r="F32" s="57" t="s">
        <v>30</v>
      </c>
      <c r="G32" s="39" t="s">
        <v>44</v>
      </c>
      <c r="H32" s="34" t="s">
        <v>74</v>
      </c>
      <c r="I32" s="34" t="s">
        <v>46</v>
      </c>
      <c r="J32" s="34" t="s">
        <v>45</v>
      </c>
      <c r="K32" s="19"/>
    </row>
    <row r="33" spans="1:11" ht="16.5" customHeight="1">
      <c r="A33" s="181"/>
      <c r="B33" s="29">
        <v>6</v>
      </c>
      <c r="C33" s="58" t="s">
        <v>85</v>
      </c>
      <c r="D33" s="58" t="s">
        <v>33</v>
      </c>
      <c r="E33" s="34" t="s">
        <v>45</v>
      </c>
      <c r="F33" s="34" t="s">
        <v>34</v>
      </c>
      <c r="G33" s="105" t="s">
        <v>131</v>
      </c>
      <c r="H33" s="34" t="s">
        <v>70</v>
      </c>
      <c r="I33" s="34" t="s">
        <v>45</v>
      </c>
      <c r="J33" s="34" t="s">
        <v>46</v>
      </c>
      <c r="K33" s="19"/>
    </row>
    <row r="34" spans="1:11" ht="16.5" customHeight="1">
      <c r="A34" s="181"/>
      <c r="B34" s="29">
        <v>4</v>
      </c>
      <c r="C34" s="57" t="s">
        <v>30</v>
      </c>
      <c r="D34" s="34" t="s">
        <v>41</v>
      </c>
      <c r="E34" s="34" t="s">
        <v>34</v>
      </c>
      <c r="F34" s="34" t="s">
        <v>66</v>
      </c>
      <c r="G34" s="34" t="s">
        <v>74</v>
      </c>
      <c r="H34" s="34" t="s">
        <v>45</v>
      </c>
      <c r="I34" s="34" t="s">
        <v>153</v>
      </c>
      <c r="J34" s="37" t="s">
        <v>132</v>
      </c>
      <c r="K34" s="19"/>
    </row>
    <row r="35" spans="1:11" ht="16.5" customHeight="1">
      <c r="A35" s="182"/>
      <c r="B35" s="50">
        <v>5</v>
      </c>
      <c r="C35" s="61" t="s">
        <v>130</v>
      </c>
      <c r="D35" s="61" t="s">
        <v>130</v>
      </c>
      <c r="E35" s="61" t="s">
        <v>130</v>
      </c>
      <c r="F35" s="61" t="s">
        <v>130</v>
      </c>
      <c r="G35" s="61" t="s">
        <v>130</v>
      </c>
      <c r="H35" s="61" t="s">
        <v>130</v>
      </c>
      <c r="I35" s="61" t="s">
        <v>130</v>
      </c>
      <c r="J35" s="63" t="s">
        <v>130</v>
      </c>
      <c r="K35" s="46"/>
    </row>
    <row r="36" spans="1:11" ht="16.5" customHeight="1">
      <c r="A36" s="124"/>
      <c r="B36" s="125"/>
      <c r="C36" s="126"/>
      <c r="D36" s="126"/>
      <c r="E36" s="126"/>
      <c r="F36" s="126"/>
      <c r="G36" s="126"/>
      <c r="H36" s="126"/>
      <c r="I36" s="126"/>
      <c r="J36" s="126"/>
      <c r="K36" s="127"/>
    </row>
    <row r="37" spans="1:11" ht="21" customHeight="1">
      <c r="E37" s="177" t="s">
        <v>156</v>
      </c>
      <c r="F37" s="178"/>
      <c r="G37" s="178"/>
      <c r="K37" s="1"/>
    </row>
    <row r="38" spans="1:11" ht="21" customHeight="1">
      <c r="A38" s="110">
        <v>1</v>
      </c>
      <c r="B38" s="114" t="s">
        <v>142</v>
      </c>
      <c r="C38" s="116">
        <f>COUNTIF(C5:C34,"Toán-Lâm")</f>
        <v>2</v>
      </c>
      <c r="D38" s="116">
        <f>COUNTIF(D5:D33,"Toán-Lâm")</f>
        <v>1</v>
      </c>
      <c r="E38" s="116">
        <f>COUNTIF(E5:E34,"Toán-Mùa")</f>
        <v>2</v>
      </c>
      <c r="F38" s="116">
        <f>COUNTIF(F5:F33,"Toán-Mùa")</f>
        <v>3</v>
      </c>
      <c r="G38" s="116">
        <f>COUNTIF(G3:G36,"Toán-V.Trọng")</f>
        <v>1</v>
      </c>
      <c r="H38" s="116">
        <f>COUNTIF(H7:H36,"Toán-V.Trọng")</f>
        <v>2</v>
      </c>
      <c r="I38" s="116">
        <f>COUNTIF(I6:I36,"Toán-Tuấn")</f>
        <v>1</v>
      </c>
      <c r="J38" s="116">
        <f>COUNTIF(J7:J36,"Toán-Tuấn")</f>
        <v>2</v>
      </c>
      <c r="K38" s="1"/>
    </row>
    <row r="39" spans="1:11" ht="21" customHeight="1">
      <c r="A39" s="110">
        <v>2</v>
      </c>
      <c r="B39" s="114" t="s">
        <v>146</v>
      </c>
      <c r="C39" s="116">
        <f t="shared" ref="C39:F39" si="0">COUNTIF(C$5:C$37,"Lí-Hương")</f>
        <v>0</v>
      </c>
      <c r="D39" s="116">
        <f t="shared" si="0"/>
        <v>0</v>
      </c>
      <c r="E39" s="116">
        <f t="shared" si="0"/>
        <v>0</v>
      </c>
      <c r="F39" s="116">
        <f t="shared" si="0"/>
        <v>0</v>
      </c>
      <c r="G39" s="116">
        <f t="shared" ref="G39:J39" si="1">COUNTIF(G$5:G$37,"Lí-Tuấn")</f>
        <v>0</v>
      </c>
      <c r="H39" s="116">
        <f t="shared" si="1"/>
        <v>1</v>
      </c>
      <c r="I39" s="116">
        <f t="shared" si="1"/>
        <v>1</v>
      </c>
      <c r="J39" s="116">
        <f t="shared" si="1"/>
        <v>0</v>
      </c>
      <c r="K39" s="1"/>
    </row>
    <row r="40" spans="1:11" ht="21" customHeight="1">
      <c r="A40" s="110">
        <v>3</v>
      </c>
      <c r="B40" s="114" t="s">
        <v>148</v>
      </c>
      <c r="C40" s="116">
        <f t="shared" ref="C40:E40" si="2">COUNTIF(C$5:C$37,"Văn-H.Long")</f>
        <v>2</v>
      </c>
      <c r="D40" s="116">
        <f t="shared" si="2"/>
        <v>1</v>
      </c>
      <c r="E40" s="116">
        <f t="shared" si="2"/>
        <v>2</v>
      </c>
      <c r="F40" s="116">
        <f t="shared" ref="F40:H40" si="3">COUNTIF(F$5:F$37,"Văn-Hoa")</f>
        <v>0</v>
      </c>
      <c r="G40" s="116">
        <f t="shared" si="3"/>
        <v>2</v>
      </c>
      <c r="H40" s="116">
        <f t="shared" si="3"/>
        <v>1</v>
      </c>
      <c r="I40" s="116">
        <f t="shared" ref="I40:J40" si="4">COUNTIF(I$5:I$37,"Văn-L.Thơm")</f>
        <v>3</v>
      </c>
      <c r="J40" s="116">
        <f t="shared" si="4"/>
        <v>2</v>
      </c>
      <c r="K40" s="1"/>
    </row>
    <row r="41" spans="1:11" ht="21" customHeight="1">
      <c r="A41" s="110">
        <v>4</v>
      </c>
      <c r="B41" s="114" t="s">
        <v>151</v>
      </c>
      <c r="C41" s="116">
        <f>COUNTIF(C$5:C$37,"Sinh-Linh")</f>
        <v>0</v>
      </c>
      <c r="D41" s="116">
        <f t="shared" ref="D41:F41" si="5">COUNTIF(D$5:D$37,"Sinh-Hưởng")</f>
        <v>0</v>
      </c>
      <c r="E41" s="116">
        <f t="shared" si="5"/>
        <v>0</v>
      </c>
      <c r="F41" s="116">
        <f t="shared" si="5"/>
        <v>1</v>
      </c>
      <c r="G41" s="116">
        <f t="shared" ref="G41:J41" si="6">COUNTIF(G$5:G$37,"Sinh-Linh")</f>
        <v>0</v>
      </c>
      <c r="H41" s="116">
        <f t="shared" si="6"/>
        <v>0</v>
      </c>
      <c r="I41" s="116">
        <f t="shared" si="6"/>
        <v>0</v>
      </c>
      <c r="J41" s="116">
        <f t="shared" si="6"/>
        <v>0</v>
      </c>
      <c r="K41" s="1"/>
    </row>
    <row r="42" spans="1:11" ht="21" customHeight="1">
      <c r="A42" s="110">
        <v>6</v>
      </c>
      <c r="B42" s="114" t="s">
        <v>154</v>
      </c>
      <c r="C42" s="116">
        <f t="shared" ref="C42:D42" si="7">COUNTIF(C$5:C$37,"Sử-Lương")</f>
        <v>0</v>
      </c>
      <c r="D42" s="116">
        <f t="shared" si="7"/>
        <v>0</v>
      </c>
      <c r="E42" s="116">
        <f t="shared" ref="E42:J42" si="8">COUNTIF(E$5:E$35,"Sử-VHương")</f>
        <v>0</v>
      </c>
      <c r="F42" s="116">
        <f t="shared" si="8"/>
        <v>1</v>
      </c>
      <c r="G42" s="116">
        <f t="shared" si="8"/>
        <v>1</v>
      </c>
      <c r="H42" s="116">
        <f t="shared" si="8"/>
        <v>0</v>
      </c>
      <c r="I42" s="116">
        <f t="shared" si="8"/>
        <v>0</v>
      </c>
      <c r="J42" s="116">
        <f t="shared" si="8"/>
        <v>0</v>
      </c>
      <c r="K42" s="1"/>
    </row>
    <row r="43" spans="1:11" ht="21" customHeight="1">
      <c r="A43" s="110">
        <v>7</v>
      </c>
      <c r="B43" s="114" t="s">
        <v>155</v>
      </c>
      <c r="C43" s="116">
        <f t="shared" ref="C43:F43" si="9">COUNTIF(C$8:C$37,"GD-Vượng")</f>
        <v>0</v>
      </c>
      <c r="D43" s="116">
        <f t="shared" si="9"/>
        <v>0</v>
      </c>
      <c r="E43" s="116">
        <f t="shared" si="9"/>
        <v>0</v>
      </c>
      <c r="F43" s="116">
        <f t="shared" si="9"/>
        <v>0</v>
      </c>
      <c r="G43" s="116">
        <f t="shared" ref="G43:J43" si="10">COUNTIF(G$5:G$37,"GD-L.Thơm")</f>
        <v>0</v>
      </c>
      <c r="H43" s="116">
        <f t="shared" si="10"/>
        <v>0</v>
      </c>
      <c r="I43" s="116">
        <f t="shared" si="10"/>
        <v>0</v>
      </c>
      <c r="J43" s="116">
        <f t="shared" si="10"/>
        <v>0</v>
      </c>
      <c r="K43" s="1"/>
    </row>
    <row r="44" spans="1:11" ht="21" customHeight="1">
      <c r="A44" s="110">
        <v>8</v>
      </c>
      <c r="B44" s="114" t="s">
        <v>157</v>
      </c>
      <c r="C44" s="116">
        <f t="shared" ref="C44:F44" si="11">COUNTIF(C$5:C$37,"Địa-Hằng")</f>
        <v>1</v>
      </c>
      <c r="D44" s="116">
        <f t="shared" si="11"/>
        <v>1</v>
      </c>
      <c r="E44" s="116">
        <f t="shared" si="11"/>
        <v>1</v>
      </c>
      <c r="F44" s="116">
        <f t="shared" si="11"/>
        <v>1</v>
      </c>
      <c r="G44" s="116">
        <f t="shared" ref="G44:J44" si="12">COUNTIF(G$5:G$37,"Địa-Thiềm")</f>
        <v>1</v>
      </c>
      <c r="H44" s="116">
        <f t="shared" si="12"/>
        <v>1</v>
      </c>
      <c r="I44" s="116">
        <f t="shared" si="12"/>
        <v>1</v>
      </c>
      <c r="J44" s="116">
        <f t="shared" si="12"/>
        <v>1</v>
      </c>
      <c r="K44" s="1"/>
    </row>
    <row r="45" spans="1:11" ht="21" customHeight="1">
      <c r="A45" s="110">
        <v>9</v>
      </c>
      <c r="B45" s="114" t="s">
        <v>158</v>
      </c>
      <c r="C45" s="116">
        <f>COUNTIF(C$5:C$37,"NN-Chiển")</f>
        <v>0</v>
      </c>
      <c r="D45" s="116">
        <f t="shared" ref="D45:E45" si="13">COUNTIF(D$5:D$37,"NN-Thủy")</f>
        <v>1</v>
      </c>
      <c r="E45" s="116">
        <f t="shared" si="13"/>
        <v>0</v>
      </c>
      <c r="F45" s="116">
        <f>COUNTIF(F$5:F$37,"NN-Chiển")</f>
        <v>1</v>
      </c>
      <c r="G45" s="116">
        <f t="shared" ref="G45:J45" si="14">COUNTIF(G$5:G$37,"NN-Thủy")</f>
        <v>0</v>
      </c>
      <c r="H45" s="116">
        <f t="shared" si="14"/>
        <v>0</v>
      </c>
      <c r="I45" s="116">
        <f t="shared" si="14"/>
        <v>0</v>
      </c>
      <c r="J45" s="116">
        <f t="shared" si="14"/>
        <v>0</v>
      </c>
      <c r="K45" s="1"/>
    </row>
    <row r="46" spans="1:11" ht="21" customHeight="1">
      <c r="A46" s="110">
        <v>10</v>
      </c>
      <c r="B46" s="114" t="s">
        <v>159</v>
      </c>
      <c r="C46" s="116">
        <f t="shared" ref="C46:F46" si="15">COUNTIF(C$5:C$37,"Nhạc-Luyến")</f>
        <v>0</v>
      </c>
      <c r="D46" s="116">
        <f t="shared" si="15"/>
        <v>0</v>
      </c>
      <c r="E46" s="116">
        <f t="shared" si="15"/>
        <v>0</v>
      </c>
      <c r="F46" s="116">
        <f t="shared" si="15"/>
        <v>0</v>
      </c>
      <c r="G46" s="116">
        <f t="shared" ref="G46:J46" si="16">COUNTIF(G$5:G$37,"AN-Luyến")</f>
        <v>0</v>
      </c>
      <c r="H46" s="116">
        <f t="shared" si="16"/>
        <v>0</v>
      </c>
      <c r="I46" s="116">
        <f t="shared" si="16"/>
        <v>0</v>
      </c>
      <c r="J46" s="116">
        <f t="shared" si="16"/>
        <v>0</v>
      </c>
      <c r="K46" s="1"/>
    </row>
    <row r="47" spans="1:11" ht="21" customHeight="1">
      <c r="A47" s="110">
        <v>11</v>
      </c>
      <c r="B47" s="114" t="s">
        <v>160</v>
      </c>
      <c r="C47" s="116">
        <f t="shared" ref="C47:D47" si="17">COUNTIF(C$5:C$37,"MT-T.Long")</f>
        <v>0</v>
      </c>
      <c r="D47" s="116">
        <f t="shared" si="17"/>
        <v>0</v>
      </c>
      <c r="E47" s="116">
        <f t="shared" ref="E47:J47" si="18">COUNTIF(E$8:E$37,"MT-Hoài")</f>
        <v>1</v>
      </c>
      <c r="F47" s="116">
        <f t="shared" si="18"/>
        <v>1</v>
      </c>
      <c r="G47" s="116">
        <f t="shared" si="18"/>
        <v>0</v>
      </c>
      <c r="H47" s="116">
        <f t="shared" si="18"/>
        <v>0</v>
      </c>
      <c r="I47" s="116">
        <f t="shared" si="18"/>
        <v>0</v>
      </c>
      <c r="J47" s="116">
        <f t="shared" si="18"/>
        <v>0</v>
      </c>
      <c r="K47" s="1"/>
    </row>
    <row r="48" spans="1:11" ht="21" customHeight="1">
      <c r="A48" s="110">
        <v>12</v>
      </c>
      <c r="B48" s="114" t="s">
        <v>161</v>
      </c>
      <c r="C48" s="116">
        <f>COUNTIF(C$5:C$37,"TD-Đông")</f>
        <v>1</v>
      </c>
      <c r="D48" s="116">
        <f t="shared" ref="D48:E48" si="19">COUNTIF(D$8:D$37,"TD-T.Long")</f>
        <v>0</v>
      </c>
      <c r="E48" s="116">
        <f t="shared" si="19"/>
        <v>0</v>
      </c>
      <c r="F48" s="116">
        <f>COUNTIF(F$8:F$37,"TD-Thìn")</f>
        <v>1</v>
      </c>
      <c r="G48" s="116">
        <f t="shared" ref="G48:J48" si="20">COUNTIF(G$5:G$37,"TD-Đông")</f>
        <v>0</v>
      </c>
      <c r="H48" s="116">
        <f t="shared" si="20"/>
        <v>0</v>
      </c>
      <c r="I48" s="116">
        <f t="shared" si="20"/>
        <v>0</v>
      </c>
      <c r="J48" s="116">
        <f t="shared" si="20"/>
        <v>0</v>
      </c>
      <c r="K48" s="1"/>
    </row>
    <row r="49" spans="1:11" ht="19.5" customHeight="1">
      <c r="A49" s="110">
        <v>13</v>
      </c>
      <c r="B49" s="128" t="s">
        <v>162</v>
      </c>
      <c r="C49" s="116">
        <f>COUNTIF(C$8:C$37,"CN-V.Trọng")</f>
        <v>0</v>
      </c>
      <c r="D49" s="116">
        <f>COUNTIF(D$5:D$37,"CN-T.Long")</f>
        <v>0</v>
      </c>
      <c r="E49" s="116">
        <f t="shared" ref="E49:F49" si="21">COUNTIF(E$5:E$37,"CN-V.Trọng")</f>
        <v>1</v>
      </c>
      <c r="F49" s="116">
        <f t="shared" si="21"/>
        <v>0</v>
      </c>
      <c r="G49" s="116">
        <f t="shared" ref="G49:J49" si="22">COUNTIF(G$5:G$37,"CN-T.Trọng")</f>
        <v>1</v>
      </c>
      <c r="H49" s="116">
        <f t="shared" si="22"/>
        <v>1</v>
      </c>
      <c r="I49" s="116">
        <f t="shared" si="22"/>
        <v>1</v>
      </c>
      <c r="J49" s="116">
        <f t="shared" si="22"/>
        <v>1</v>
      </c>
      <c r="K49" s="1"/>
    </row>
    <row r="50" spans="1:11" ht="19.5" customHeight="1">
      <c r="A50" s="172" t="s">
        <v>163</v>
      </c>
      <c r="B50" s="173"/>
      <c r="C50" s="129">
        <f t="shared" ref="C50:D50" si="23">COUNTIF(C5:C36,"=TCT-Hương")</f>
        <v>0</v>
      </c>
      <c r="D50" s="129">
        <f t="shared" si="23"/>
        <v>0</v>
      </c>
      <c r="E50" s="129">
        <f t="shared" ref="E50:F50" si="24">COUNTIF(E5:E36,"=TCT-Mùa")</f>
        <v>1</v>
      </c>
      <c r="F50" s="129">
        <f t="shared" si="24"/>
        <v>1</v>
      </c>
      <c r="G50" s="129">
        <f t="shared" ref="G50:H50" si="25">COUNTIF(G5:G36,"=TCT-V.Trọng")</f>
        <v>1</v>
      </c>
      <c r="H50" s="129">
        <f t="shared" si="25"/>
        <v>1</v>
      </c>
      <c r="I50" s="129">
        <f t="shared" ref="I50:J50" si="26">COUNTIF(I5:I36,"=TCT-Tuấn")</f>
        <v>1</v>
      </c>
      <c r="J50" s="129">
        <f t="shared" si="26"/>
        <v>0</v>
      </c>
      <c r="K50" s="1"/>
    </row>
    <row r="51" spans="1:11" ht="19.5" customHeight="1">
      <c r="A51" s="172" t="s">
        <v>164</v>
      </c>
      <c r="B51" s="173"/>
      <c r="C51" s="129">
        <f t="shared" ref="C51:E51" si="27">COUNTIF(C5:C36,"=TCV-H.Long")</f>
        <v>0</v>
      </c>
      <c r="D51" s="129">
        <f t="shared" si="27"/>
        <v>0</v>
      </c>
      <c r="E51" s="129">
        <f t="shared" si="27"/>
        <v>0</v>
      </c>
      <c r="F51" s="129">
        <f t="shared" ref="F51:H51" si="28">COUNTIF(F5:F36,"=TCV-Hoa")</f>
        <v>1</v>
      </c>
      <c r="G51" s="129">
        <f t="shared" si="28"/>
        <v>1</v>
      </c>
      <c r="H51" s="129">
        <f t="shared" si="28"/>
        <v>0</v>
      </c>
      <c r="I51" s="129">
        <f t="shared" ref="I51:J51" si="29">COUNTIF(I5:I36,"=TCV-L.Thơm")</f>
        <v>0</v>
      </c>
      <c r="J51" s="129">
        <f t="shared" si="29"/>
        <v>1</v>
      </c>
      <c r="K51" s="1"/>
    </row>
    <row r="52" spans="1:11" ht="19.5" customHeight="1">
      <c r="K52" s="1"/>
    </row>
    <row r="53" spans="1:11" ht="19.5" customHeight="1">
      <c r="K53" s="1"/>
    </row>
    <row r="54" spans="1:11" ht="19.5" customHeight="1">
      <c r="K54" s="1"/>
    </row>
    <row r="55" spans="1:11" ht="19.5" customHeight="1">
      <c r="K55" s="1"/>
    </row>
    <row r="56" spans="1:11" ht="19.5" customHeight="1">
      <c r="K56" s="1"/>
    </row>
    <row r="57" spans="1:11" ht="19.5" customHeight="1">
      <c r="K57" s="1"/>
    </row>
    <row r="58" spans="1:11" ht="19.5" customHeight="1">
      <c r="K58" s="1"/>
    </row>
    <row r="59" spans="1:11" ht="19.5" customHeight="1">
      <c r="K59" s="1"/>
    </row>
    <row r="60" spans="1:11" ht="19.5" customHeight="1">
      <c r="K60" s="1"/>
    </row>
    <row r="61" spans="1:11" ht="19.5" customHeight="1">
      <c r="K61" s="1"/>
    </row>
    <row r="62" spans="1:11" ht="19.5" customHeight="1">
      <c r="K62" s="1"/>
    </row>
    <row r="63" spans="1:11" ht="19.5" customHeight="1">
      <c r="K63" s="1"/>
    </row>
    <row r="64" spans="1:11" ht="19.5" customHeight="1">
      <c r="K64" s="1"/>
    </row>
    <row r="65" spans="11:11" ht="19.5" customHeight="1">
      <c r="K65" s="1"/>
    </row>
    <row r="66" spans="11:11" ht="19.5" customHeight="1">
      <c r="K66" s="1"/>
    </row>
    <row r="67" spans="11:11" ht="19.5" customHeight="1">
      <c r="K67" s="1"/>
    </row>
    <row r="68" spans="11:11" ht="19.5" customHeight="1">
      <c r="K68" s="1"/>
    </row>
    <row r="69" spans="11:11" ht="19.5" customHeight="1">
      <c r="K69" s="1"/>
    </row>
    <row r="70" spans="11:11" ht="19.5" customHeight="1">
      <c r="K70" s="1"/>
    </row>
    <row r="71" spans="11:11" ht="19.5" customHeight="1">
      <c r="K71" s="1"/>
    </row>
    <row r="72" spans="11:11" ht="19.5" customHeight="1">
      <c r="K72" s="1"/>
    </row>
    <row r="73" spans="11:11" ht="19.5" customHeight="1">
      <c r="K73" s="1"/>
    </row>
    <row r="74" spans="11:11" ht="19.5" customHeight="1">
      <c r="K74" s="1"/>
    </row>
    <row r="75" spans="11:11" ht="19.5" customHeight="1">
      <c r="K75" s="1"/>
    </row>
    <row r="76" spans="11:11" ht="19.5" customHeight="1">
      <c r="K76" s="1"/>
    </row>
    <row r="77" spans="11:11" ht="19.5" customHeight="1">
      <c r="K77" s="1"/>
    </row>
    <row r="78" spans="11:11" ht="19.5" customHeight="1">
      <c r="K78" s="1"/>
    </row>
    <row r="79" spans="11:11" ht="19.5" customHeight="1">
      <c r="K79" s="1"/>
    </row>
    <row r="80" spans="11:11" ht="19.5" customHeight="1">
      <c r="K80" s="1"/>
    </row>
    <row r="81" spans="11:11" ht="19.5" customHeight="1">
      <c r="K81" s="1"/>
    </row>
    <row r="82" spans="11:11" ht="19.5" customHeight="1">
      <c r="K82" s="1"/>
    </row>
    <row r="83" spans="11:11" ht="19.5" customHeight="1">
      <c r="K83" s="1"/>
    </row>
    <row r="84" spans="11:11" ht="19.5" customHeight="1">
      <c r="K84" s="1"/>
    </row>
    <row r="85" spans="11:11" ht="19.5" customHeight="1">
      <c r="K85" s="1"/>
    </row>
    <row r="86" spans="11:11" ht="19.5" customHeight="1">
      <c r="K86" s="1"/>
    </row>
    <row r="87" spans="11:11" ht="19.5" customHeight="1">
      <c r="K87" s="1"/>
    </row>
    <row r="88" spans="11:11" ht="19.5" customHeight="1">
      <c r="K88" s="1"/>
    </row>
    <row r="89" spans="11:11" ht="19.5" customHeight="1">
      <c r="K89" s="1"/>
    </row>
    <row r="90" spans="11:11" ht="19.5" customHeight="1">
      <c r="K90" s="1"/>
    </row>
    <row r="91" spans="11:11" ht="19.5" customHeight="1">
      <c r="K91" s="1"/>
    </row>
    <row r="92" spans="11:11" ht="19.5" customHeight="1">
      <c r="K92" s="1"/>
    </row>
    <row r="93" spans="11:11" ht="19.5" customHeight="1">
      <c r="K93" s="1"/>
    </row>
    <row r="94" spans="11:11" ht="19.5" customHeight="1">
      <c r="K94" s="1"/>
    </row>
    <row r="95" spans="11:11" ht="19.5" customHeight="1">
      <c r="K95" s="1"/>
    </row>
    <row r="96" spans="11:11" ht="19.5" customHeight="1">
      <c r="K96" s="1"/>
    </row>
    <row r="97" spans="11:11" ht="19.5" customHeight="1">
      <c r="K97" s="1"/>
    </row>
    <row r="98" spans="11:11" ht="19.5" customHeight="1">
      <c r="K98" s="1"/>
    </row>
    <row r="99" spans="11:11" ht="19.5" customHeight="1">
      <c r="K99" s="1"/>
    </row>
    <row r="100" spans="11:11" ht="19.5" customHeight="1">
      <c r="K100" s="1"/>
    </row>
    <row r="101" spans="11:11" ht="19.5" customHeight="1">
      <c r="K101" s="1"/>
    </row>
    <row r="102" spans="11:11" ht="19.5" customHeight="1">
      <c r="K102" s="1"/>
    </row>
    <row r="103" spans="11:11" ht="19.5" customHeight="1">
      <c r="K103" s="1"/>
    </row>
    <row r="104" spans="11:11" ht="19.5" customHeight="1">
      <c r="K104" s="1"/>
    </row>
    <row r="105" spans="11:11" ht="19.5" customHeight="1">
      <c r="K105" s="1"/>
    </row>
    <row r="106" spans="11:11" ht="19.5" customHeight="1">
      <c r="K106" s="1"/>
    </row>
    <row r="107" spans="11:11" ht="19.5" customHeight="1">
      <c r="K107" s="1"/>
    </row>
    <row r="108" spans="11:11" ht="19.5" customHeight="1">
      <c r="K108" s="1"/>
    </row>
    <row r="109" spans="11:11" ht="19.5" customHeight="1">
      <c r="K109" s="1"/>
    </row>
    <row r="110" spans="11:11" ht="19.5" customHeight="1">
      <c r="K110" s="1"/>
    </row>
    <row r="111" spans="11:11" ht="19.5" customHeight="1">
      <c r="K111" s="1"/>
    </row>
    <row r="112" spans="11:11" ht="19.5" customHeight="1">
      <c r="K112" s="1"/>
    </row>
    <row r="113" spans="11:11" ht="19.5" customHeight="1">
      <c r="K113" s="1"/>
    </row>
    <row r="114" spans="11:11" ht="19.5" customHeight="1">
      <c r="K114" s="1"/>
    </row>
    <row r="115" spans="11:11" ht="19.5" customHeight="1">
      <c r="K115" s="1"/>
    </row>
    <row r="116" spans="11:11" ht="19.5" customHeight="1">
      <c r="K116" s="1"/>
    </row>
    <row r="117" spans="11:11" ht="19.5" customHeight="1">
      <c r="K117" s="1"/>
    </row>
    <row r="118" spans="11:11" ht="19.5" customHeight="1">
      <c r="K118" s="1"/>
    </row>
    <row r="119" spans="11:11" ht="19.5" customHeight="1">
      <c r="K119" s="1"/>
    </row>
    <row r="120" spans="11:11" ht="19.5" customHeight="1">
      <c r="K120" s="1"/>
    </row>
    <row r="121" spans="11:11" ht="19.5" customHeight="1">
      <c r="K121" s="1"/>
    </row>
    <row r="122" spans="11:11" ht="19.5" customHeight="1">
      <c r="K122" s="1"/>
    </row>
    <row r="123" spans="11:11" ht="19.5" customHeight="1">
      <c r="K123" s="1"/>
    </row>
    <row r="124" spans="11:11" ht="19.5" customHeight="1">
      <c r="K124" s="1"/>
    </row>
    <row r="125" spans="11:11" ht="19.5" customHeight="1">
      <c r="K125" s="1"/>
    </row>
    <row r="126" spans="11:11" ht="19.5" customHeight="1">
      <c r="K126" s="1"/>
    </row>
    <row r="127" spans="11:11" ht="19.5" customHeight="1">
      <c r="K127" s="1"/>
    </row>
    <row r="128" spans="11:11" ht="19.5" customHeight="1">
      <c r="K128" s="1"/>
    </row>
    <row r="129" spans="11:11" ht="19.5" customHeight="1">
      <c r="K129" s="1"/>
    </row>
    <row r="130" spans="11:11" ht="19.5" customHeight="1">
      <c r="K130" s="1"/>
    </row>
    <row r="131" spans="11:11" ht="19.5" customHeight="1">
      <c r="K131" s="1"/>
    </row>
    <row r="132" spans="11:11" ht="19.5" customHeight="1">
      <c r="K132" s="1"/>
    </row>
    <row r="133" spans="11:11" ht="19.5" customHeight="1">
      <c r="K133" s="1"/>
    </row>
    <row r="134" spans="11:11" ht="19.5" customHeight="1">
      <c r="K134" s="1"/>
    </row>
    <row r="135" spans="11:11" ht="19.5" customHeight="1">
      <c r="K135" s="1"/>
    </row>
    <row r="136" spans="11:11" ht="19.5" customHeight="1">
      <c r="K136" s="1"/>
    </row>
    <row r="137" spans="11:11" ht="19.5" customHeight="1">
      <c r="K137" s="1"/>
    </row>
    <row r="138" spans="11:11" ht="19.5" customHeight="1">
      <c r="K138" s="1"/>
    </row>
    <row r="139" spans="11:11" ht="19.5" customHeight="1">
      <c r="K139" s="1"/>
    </row>
    <row r="140" spans="11:11" ht="19.5" customHeight="1">
      <c r="K140" s="1"/>
    </row>
    <row r="141" spans="11:11" ht="19.5" customHeight="1">
      <c r="K141" s="1"/>
    </row>
    <row r="142" spans="11:11" ht="19.5" customHeight="1">
      <c r="K142" s="1"/>
    </row>
    <row r="143" spans="11:11" ht="19.5" customHeight="1">
      <c r="K143" s="1"/>
    </row>
    <row r="144" spans="11:11" ht="19.5" customHeight="1">
      <c r="K144" s="1"/>
    </row>
    <row r="145" spans="11:11" ht="19.5" customHeight="1">
      <c r="K145" s="1"/>
    </row>
    <row r="146" spans="11:11" ht="19.5" customHeight="1">
      <c r="K146" s="1"/>
    </row>
    <row r="147" spans="11:11" ht="19.5" customHeight="1">
      <c r="K147" s="1"/>
    </row>
    <row r="148" spans="11:11" ht="19.5" customHeight="1">
      <c r="K148" s="1"/>
    </row>
    <row r="149" spans="11:11" ht="19.5" customHeight="1">
      <c r="K149" s="1"/>
    </row>
    <row r="150" spans="11:11" ht="19.5" customHeight="1">
      <c r="K150" s="1"/>
    </row>
    <row r="151" spans="11:11" ht="19.5" customHeight="1">
      <c r="K151" s="1"/>
    </row>
    <row r="152" spans="11:11" ht="19.5" customHeight="1">
      <c r="K152" s="1"/>
    </row>
    <row r="153" spans="11:11" ht="19.5" customHeight="1">
      <c r="K153" s="1"/>
    </row>
    <row r="154" spans="11:11" ht="19.5" customHeight="1">
      <c r="K154" s="1"/>
    </row>
    <row r="155" spans="11:11" ht="19.5" customHeight="1">
      <c r="K155" s="1"/>
    </row>
    <row r="156" spans="11:11" ht="19.5" customHeight="1">
      <c r="K156" s="1"/>
    </row>
    <row r="157" spans="11:11" ht="19.5" customHeight="1">
      <c r="K157" s="1"/>
    </row>
    <row r="158" spans="11:11" ht="19.5" customHeight="1">
      <c r="K158" s="1"/>
    </row>
    <row r="159" spans="11:11" ht="19.5" customHeight="1">
      <c r="K159" s="1"/>
    </row>
    <row r="160" spans="11:11" ht="19.5" customHeight="1">
      <c r="K160" s="1"/>
    </row>
    <row r="161" spans="11:11" ht="19.5" customHeight="1">
      <c r="K161" s="1"/>
    </row>
    <row r="162" spans="11:11" ht="19.5" customHeight="1">
      <c r="K162" s="1"/>
    </row>
    <row r="163" spans="11:11" ht="19.5" customHeight="1">
      <c r="K163" s="1"/>
    </row>
    <row r="164" spans="11:11" ht="19.5" customHeight="1">
      <c r="K164" s="1"/>
    </row>
    <row r="165" spans="11:11" ht="19.5" customHeight="1">
      <c r="K165" s="1"/>
    </row>
    <row r="166" spans="11:11" ht="19.5" customHeight="1">
      <c r="K166" s="1"/>
    </row>
    <row r="167" spans="11:11" ht="19.5" customHeight="1">
      <c r="K167" s="1"/>
    </row>
    <row r="168" spans="11:11" ht="19.5" customHeight="1">
      <c r="K168" s="1"/>
    </row>
    <row r="169" spans="11:11" ht="19.5" customHeight="1">
      <c r="K169" s="1"/>
    </row>
    <row r="170" spans="11:11" ht="19.5" customHeight="1">
      <c r="K170" s="1"/>
    </row>
    <row r="171" spans="11:11" ht="19.5" customHeight="1">
      <c r="K171" s="1"/>
    </row>
    <row r="172" spans="11:11" ht="19.5" customHeight="1">
      <c r="K172" s="1"/>
    </row>
    <row r="173" spans="11:11" ht="19.5" customHeight="1">
      <c r="K173" s="1"/>
    </row>
    <row r="174" spans="11:11" ht="19.5" customHeight="1">
      <c r="K174" s="1"/>
    </row>
    <row r="175" spans="11:11" ht="19.5" customHeight="1">
      <c r="K175" s="1"/>
    </row>
    <row r="176" spans="11:11" ht="19.5" customHeight="1">
      <c r="K176" s="1"/>
    </row>
    <row r="177" spans="11:11" ht="19.5" customHeight="1">
      <c r="K177" s="1"/>
    </row>
    <row r="178" spans="11:11" ht="19.5" customHeight="1">
      <c r="K178" s="1"/>
    </row>
    <row r="179" spans="11:11" ht="19.5" customHeight="1">
      <c r="K179" s="1"/>
    </row>
    <row r="180" spans="11:11" ht="19.5" customHeight="1">
      <c r="K180" s="1"/>
    </row>
    <row r="181" spans="11:11" ht="19.5" customHeight="1">
      <c r="K181" s="1"/>
    </row>
    <row r="182" spans="11:11" ht="19.5" customHeight="1">
      <c r="K182" s="1"/>
    </row>
    <row r="183" spans="11:11" ht="19.5" customHeight="1">
      <c r="K183" s="1"/>
    </row>
    <row r="184" spans="11:11" ht="19.5" customHeight="1">
      <c r="K184" s="1"/>
    </row>
    <row r="185" spans="11:11" ht="19.5" customHeight="1">
      <c r="K185" s="1"/>
    </row>
    <row r="186" spans="11:11" ht="19.5" customHeight="1">
      <c r="K186" s="1"/>
    </row>
    <row r="187" spans="11:11" ht="19.5" customHeight="1">
      <c r="K187" s="1"/>
    </row>
    <row r="188" spans="11:11" ht="19.5" customHeight="1">
      <c r="K188" s="1"/>
    </row>
    <row r="189" spans="11:11" ht="19.5" customHeight="1">
      <c r="K189" s="1"/>
    </row>
    <row r="190" spans="11:11" ht="19.5" customHeight="1">
      <c r="K190" s="1"/>
    </row>
    <row r="191" spans="11:11" ht="19.5" customHeight="1">
      <c r="K191" s="1"/>
    </row>
    <row r="192" spans="11:11" ht="19.5" customHeight="1">
      <c r="K192" s="1"/>
    </row>
    <row r="193" spans="11:11" ht="19.5" customHeight="1">
      <c r="K193" s="1"/>
    </row>
    <row r="194" spans="11:11" ht="19.5" customHeight="1">
      <c r="K194" s="1"/>
    </row>
    <row r="195" spans="11:11" ht="19.5" customHeight="1">
      <c r="K195" s="1"/>
    </row>
    <row r="196" spans="11:11" ht="19.5" customHeight="1">
      <c r="K196" s="1"/>
    </row>
    <row r="197" spans="11:11" ht="19.5" customHeight="1">
      <c r="K197" s="1"/>
    </row>
    <row r="198" spans="11:11" ht="19.5" customHeight="1">
      <c r="K198" s="1"/>
    </row>
    <row r="199" spans="11:11" ht="19.5" customHeight="1">
      <c r="K199" s="1"/>
    </row>
    <row r="200" spans="11:11" ht="19.5" customHeight="1">
      <c r="K200" s="1"/>
    </row>
    <row r="201" spans="11:11" ht="19.5" customHeight="1">
      <c r="K201" s="1"/>
    </row>
    <row r="202" spans="11:11" ht="19.5" customHeight="1">
      <c r="K202" s="1"/>
    </row>
    <row r="203" spans="11:11" ht="19.5" customHeight="1">
      <c r="K203" s="1"/>
    </row>
    <row r="204" spans="11:11" ht="19.5" customHeight="1">
      <c r="K204" s="1"/>
    </row>
    <row r="205" spans="11:11" ht="19.5" customHeight="1">
      <c r="K205" s="1"/>
    </row>
    <row r="206" spans="11:11" ht="19.5" customHeight="1">
      <c r="K206" s="1"/>
    </row>
    <row r="207" spans="11:11" ht="19.5" customHeight="1">
      <c r="K207" s="1"/>
    </row>
    <row r="208" spans="11:11" ht="19.5" customHeight="1">
      <c r="K208" s="1"/>
    </row>
    <row r="209" spans="11:11" ht="19.5" customHeight="1">
      <c r="K209" s="1"/>
    </row>
    <row r="210" spans="11:11" ht="19.5" customHeight="1">
      <c r="K210" s="1"/>
    </row>
    <row r="211" spans="11:11" ht="19.5" customHeight="1">
      <c r="K211" s="1"/>
    </row>
    <row r="212" spans="11:11" ht="19.5" customHeight="1">
      <c r="K212" s="1"/>
    </row>
    <row r="213" spans="11:11" ht="19.5" customHeight="1">
      <c r="K213" s="1"/>
    </row>
    <row r="214" spans="11:11" ht="19.5" customHeight="1">
      <c r="K214" s="1"/>
    </row>
    <row r="215" spans="11:11" ht="19.5" customHeight="1">
      <c r="K215" s="1"/>
    </row>
    <row r="216" spans="11:11" ht="19.5" customHeight="1">
      <c r="K216" s="1"/>
    </row>
    <row r="217" spans="11:11" ht="19.5" customHeight="1">
      <c r="K217" s="1"/>
    </row>
    <row r="218" spans="11:11" ht="19.5" customHeight="1">
      <c r="K218" s="1"/>
    </row>
    <row r="219" spans="11:11" ht="19.5" customHeight="1">
      <c r="K219" s="1"/>
    </row>
    <row r="220" spans="11:11" ht="19.5" customHeight="1">
      <c r="K220" s="1"/>
    </row>
    <row r="221" spans="11:11" ht="19.5" customHeight="1">
      <c r="K221" s="1"/>
    </row>
    <row r="222" spans="11:11" ht="19.5" customHeight="1">
      <c r="K222" s="1"/>
    </row>
    <row r="223" spans="11:11" ht="19.5" customHeight="1">
      <c r="K223" s="1"/>
    </row>
    <row r="224" spans="11:11" ht="19.5" customHeight="1">
      <c r="K224" s="1"/>
    </row>
    <row r="225" spans="11:11" ht="19.5" customHeight="1">
      <c r="K225" s="1"/>
    </row>
    <row r="226" spans="11:11" ht="19.5" customHeight="1">
      <c r="K226" s="1"/>
    </row>
    <row r="227" spans="11:11" ht="19.5" customHeight="1">
      <c r="K227" s="1"/>
    </row>
    <row r="228" spans="11:11" ht="19.5" customHeight="1">
      <c r="K228" s="1"/>
    </row>
    <row r="229" spans="11:11" ht="19.5" customHeight="1">
      <c r="K229" s="1"/>
    </row>
    <row r="230" spans="11:11" ht="19.5" customHeight="1">
      <c r="K230" s="1"/>
    </row>
    <row r="231" spans="11:11" ht="19.5" customHeight="1">
      <c r="K231" s="1"/>
    </row>
    <row r="232" spans="11:11" ht="19.5" customHeight="1">
      <c r="K232" s="1"/>
    </row>
    <row r="233" spans="11:11" ht="19.5" customHeight="1">
      <c r="K233" s="1"/>
    </row>
    <row r="234" spans="11:11" ht="19.5" customHeight="1">
      <c r="K234" s="1"/>
    </row>
    <row r="235" spans="11:11" ht="19.5" customHeight="1">
      <c r="K235" s="1"/>
    </row>
    <row r="236" spans="11:11" ht="19.5" customHeight="1">
      <c r="K236" s="1"/>
    </row>
    <row r="237" spans="11:11" ht="19.5" customHeight="1">
      <c r="K237" s="1"/>
    </row>
    <row r="238" spans="11:11" ht="19.5" customHeight="1">
      <c r="K238" s="1"/>
    </row>
    <row r="239" spans="11:11" ht="19.5" customHeight="1">
      <c r="K239" s="1"/>
    </row>
    <row r="240" spans="11:11" ht="19.5" customHeight="1">
      <c r="K240" s="1"/>
    </row>
    <row r="241" spans="11:11" ht="19.5" customHeight="1">
      <c r="K241" s="1"/>
    </row>
    <row r="242" spans="11:11" ht="19.5" customHeight="1">
      <c r="K242" s="1"/>
    </row>
    <row r="243" spans="11:11" ht="19.5" customHeight="1">
      <c r="K243" s="1"/>
    </row>
    <row r="244" spans="11:11" ht="19.5" customHeight="1">
      <c r="K244" s="1"/>
    </row>
    <row r="245" spans="11:11" ht="19.5" customHeight="1">
      <c r="K245" s="1"/>
    </row>
    <row r="246" spans="11:11" ht="19.5" customHeight="1">
      <c r="K246" s="1"/>
    </row>
    <row r="247" spans="11:11" ht="19.5" customHeight="1">
      <c r="K247" s="1"/>
    </row>
    <row r="248" spans="11:11" ht="19.5" customHeight="1">
      <c r="K248" s="1"/>
    </row>
    <row r="249" spans="11:11" ht="19.5" customHeight="1">
      <c r="K249" s="1"/>
    </row>
    <row r="250" spans="11:11" ht="19.5" customHeight="1">
      <c r="K250" s="1"/>
    </row>
    <row r="251" spans="11:11" ht="19.5" customHeight="1">
      <c r="K251" s="1"/>
    </row>
    <row r="252" spans="11:11" ht="19.5" customHeight="1">
      <c r="K252" s="1"/>
    </row>
    <row r="253" spans="11:11" ht="19.5" customHeight="1">
      <c r="K253" s="1"/>
    </row>
    <row r="254" spans="11:11" ht="19.5" customHeight="1">
      <c r="K254" s="1"/>
    </row>
    <row r="255" spans="11:11" ht="19.5" customHeight="1">
      <c r="K255" s="1"/>
    </row>
    <row r="256" spans="11:11" ht="19.5" customHeight="1">
      <c r="K256" s="1"/>
    </row>
    <row r="257" spans="11:11" ht="19.5" customHeight="1">
      <c r="K257" s="1"/>
    </row>
    <row r="258" spans="11:11" ht="19.5" customHeight="1">
      <c r="K258" s="1"/>
    </row>
    <row r="259" spans="11:11" ht="19.5" customHeight="1">
      <c r="K259" s="1"/>
    </row>
    <row r="260" spans="11:11" ht="19.5" customHeight="1">
      <c r="K260" s="1"/>
    </row>
    <row r="261" spans="11:11" ht="19.5" customHeight="1">
      <c r="K261" s="1"/>
    </row>
    <row r="262" spans="11:11" ht="19.5" customHeight="1">
      <c r="K262" s="1"/>
    </row>
    <row r="263" spans="11:11" ht="19.5" customHeight="1">
      <c r="K263" s="1"/>
    </row>
    <row r="264" spans="11:11" ht="19.5" customHeight="1">
      <c r="K264" s="1"/>
    </row>
    <row r="265" spans="11:11" ht="19.5" customHeight="1">
      <c r="K265" s="1"/>
    </row>
    <row r="266" spans="11:11" ht="19.5" customHeight="1">
      <c r="K266" s="1"/>
    </row>
    <row r="267" spans="11:11" ht="19.5" customHeight="1">
      <c r="K267" s="1"/>
    </row>
    <row r="268" spans="11:11" ht="19.5" customHeight="1">
      <c r="K268" s="1"/>
    </row>
    <row r="269" spans="11:11" ht="19.5" customHeight="1">
      <c r="K269" s="1"/>
    </row>
    <row r="270" spans="11:11" ht="19.5" customHeight="1">
      <c r="K270" s="1"/>
    </row>
    <row r="271" spans="11:11" ht="19.5" customHeight="1">
      <c r="K271" s="1"/>
    </row>
    <row r="272" spans="11:11" ht="19.5" customHeight="1">
      <c r="K272" s="1"/>
    </row>
    <row r="273" spans="11:11" ht="19.5" customHeight="1">
      <c r="K273" s="1"/>
    </row>
    <row r="274" spans="11:11" ht="19.5" customHeight="1">
      <c r="K274" s="1"/>
    </row>
    <row r="275" spans="11:11" ht="19.5" customHeight="1">
      <c r="K275" s="1"/>
    </row>
    <row r="276" spans="11:11" ht="19.5" customHeight="1">
      <c r="K276" s="1"/>
    </row>
    <row r="277" spans="11:11" ht="19.5" customHeight="1">
      <c r="K277" s="1"/>
    </row>
    <row r="278" spans="11:11" ht="19.5" customHeight="1">
      <c r="K278" s="1"/>
    </row>
    <row r="279" spans="11:11" ht="19.5" customHeight="1">
      <c r="K279" s="1"/>
    </row>
    <row r="280" spans="11:11" ht="19.5" customHeight="1">
      <c r="K280" s="1"/>
    </row>
    <row r="281" spans="11:11" ht="19.5" customHeight="1">
      <c r="K281" s="1"/>
    </row>
    <row r="282" spans="11:11" ht="19.5" customHeight="1">
      <c r="K282" s="1"/>
    </row>
    <row r="283" spans="11:11" ht="19.5" customHeight="1">
      <c r="K283" s="1"/>
    </row>
    <row r="284" spans="11:11" ht="19.5" customHeight="1">
      <c r="K284" s="1"/>
    </row>
    <row r="285" spans="11:11" ht="19.5" customHeight="1">
      <c r="K285" s="1"/>
    </row>
    <row r="286" spans="11:11" ht="19.5" customHeight="1">
      <c r="K286" s="1"/>
    </row>
    <row r="287" spans="11:11" ht="19.5" customHeight="1">
      <c r="K287" s="1"/>
    </row>
    <row r="288" spans="11:11" ht="19.5" customHeight="1">
      <c r="K288" s="1"/>
    </row>
    <row r="289" spans="11:11" ht="19.5" customHeight="1">
      <c r="K289" s="1"/>
    </row>
    <row r="290" spans="11:11" ht="19.5" customHeight="1">
      <c r="K290" s="1"/>
    </row>
    <row r="291" spans="11:11" ht="19.5" customHeight="1">
      <c r="K291" s="1"/>
    </row>
    <row r="292" spans="11:11" ht="19.5" customHeight="1">
      <c r="K292" s="1"/>
    </row>
    <row r="293" spans="11:11" ht="19.5" customHeight="1">
      <c r="K293" s="1"/>
    </row>
    <row r="294" spans="11:11" ht="19.5" customHeight="1">
      <c r="K294" s="1"/>
    </row>
    <row r="295" spans="11:11" ht="19.5" customHeight="1">
      <c r="K295" s="1"/>
    </row>
    <row r="296" spans="11:11" ht="19.5" customHeight="1">
      <c r="K296" s="1"/>
    </row>
    <row r="297" spans="11:11" ht="19.5" customHeight="1">
      <c r="K297" s="1"/>
    </row>
    <row r="298" spans="11:11" ht="19.5" customHeight="1">
      <c r="K298" s="1"/>
    </row>
    <row r="299" spans="11:11" ht="19.5" customHeight="1">
      <c r="K299" s="1"/>
    </row>
    <row r="300" spans="11:11" ht="19.5" customHeight="1">
      <c r="K300" s="1"/>
    </row>
    <row r="301" spans="11:11" ht="19.5" customHeight="1">
      <c r="K301" s="1"/>
    </row>
    <row r="302" spans="11:11" ht="19.5" customHeight="1">
      <c r="K302" s="1"/>
    </row>
    <row r="303" spans="11:11" ht="19.5" customHeight="1">
      <c r="K303" s="1"/>
    </row>
    <row r="304" spans="11:11" ht="19.5" customHeight="1">
      <c r="K304" s="1"/>
    </row>
    <row r="305" spans="11:11" ht="19.5" customHeight="1">
      <c r="K305" s="1"/>
    </row>
    <row r="306" spans="11:11" ht="19.5" customHeight="1">
      <c r="K306" s="1"/>
    </row>
    <row r="307" spans="11:11" ht="19.5" customHeight="1">
      <c r="K307" s="1"/>
    </row>
    <row r="308" spans="11:11" ht="19.5" customHeight="1">
      <c r="K308" s="1"/>
    </row>
    <row r="309" spans="11:11" ht="19.5" customHeight="1">
      <c r="K309" s="1"/>
    </row>
    <row r="310" spans="11:11" ht="19.5" customHeight="1">
      <c r="K310" s="1"/>
    </row>
    <row r="311" spans="11:11" ht="19.5" customHeight="1">
      <c r="K311" s="1"/>
    </row>
    <row r="312" spans="11:11" ht="19.5" customHeight="1">
      <c r="K312" s="1"/>
    </row>
    <row r="313" spans="11:11" ht="19.5" customHeight="1">
      <c r="K313" s="1"/>
    </row>
    <row r="314" spans="11:11" ht="19.5" customHeight="1">
      <c r="K314" s="1"/>
    </row>
    <row r="315" spans="11:11" ht="19.5" customHeight="1">
      <c r="K315" s="1"/>
    </row>
    <row r="316" spans="11:11" ht="19.5" customHeight="1">
      <c r="K316" s="1"/>
    </row>
    <row r="317" spans="11:11" ht="19.5" customHeight="1">
      <c r="K317" s="1"/>
    </row>
    <row r="318" spans="11:11" ht="19.5" customHeight="1">
      <c r="K318" s="1"/>
    </row>
    <row r="319" spans="11:11" ht="19.5" customHeight="1">
      <c r="K319" s="1"/>
    </row>
    <row r="320" spans="11:11" ht="19.5" customHeight="1">
      <c r="K320" s="1"/>
    </row>
    <row r="321" spans="11:11" ht="19.5" customHeight="1">
      <c r="K321" s="1"/>
    </row>
    <row r="322" spans="11:11" ht="19.5" customHeight="1">
      <c r="K322" s="1"/>
    </row>
    <row r="323" spans="11:11" ht="19.5" customHeight="1">
      <c r="K323" s="1"/>
    </row>
    <row r="324" spans="11:11" ht="19.5" customHeight="1">
      <c r="K324" s="1"/>
    </row>
    <row r="325" spans="11:11" ht="19.5" customHeight="1">
      <c r="K325" s="1"/>
    </row>
    <row r="326" spans="11:11" ht="19.5" customHeight="1">
      <c r="K326" s="1"/>
    </row>
    <row r="327" spans="11:11" ht="19.5" customHeight="1">
      <c r="K327" s="1"/>
    </row>
    <row r="328" spans="11:11" ht="19.5" customHeight="1">
      <c r="K328" s="1"/>
    </row>
    <row r="329" spans="11:11" ht="19.5" customHeight="1">
      <c r="K329" s="1"/>
    </row>
    <row r="330" spans="11:11" ht="19.5" customHeight="1">
      <c r="K330" s="1"/>
    </row>
    <row r="331" spans="11:11" ht="19.5" customHeight="1">
      <c r="K331" s="1"/>
    </row>
    <row r="332" spans="11:11" ht="19.5" customHeight="1">
      <c r="K332" s="1"/>
    </row>
    <row r="333" spans="11:11" ht="19.5" customHeight="1">
      <c r="K333" s="1"/>
    </row>
    <row r="334" spans="11:11" ht="19.5" customHeight="1">
      <c r="K334" s="1"/>
    </row>
    <row r="335" spans="11:11" ht="19.5" customHeight="1">
      <c r="K335" s="1"/>
    </row>
    <row r="336" spans="11:11" ht="19.5" customHeight="1">
      <c r="K336" s="1"/>
    </row>
    <row r="337" spans="11:11" ht="19.5" customHeight="1">
      <c r="K337" s="1"/>
    </row>
    <row r="338" spans="11:11" ht="19.5" customHeight="1">
      <c r="K338" s="1"/>
    </row>
    <row r="339" spans="11:11" ht="19.5" customHeight="1">
      <c r="K339" s="1"/>
    </row>
    <row r="340" spans="11:11" ht="19.5" customHeight="1">
      <c r="K340" s="1"/>
    </row>
    <row r="341" spans="11:11" ht="19.5" customHeight="1">
      <c r="K341" s="1"/>
    </row>
    <row r="342" spans="11:11" ht="19.5" customHeight="1">
      <c r="K342" s="1"/>
    </row>
    <row r="343" spans="11:11" ht="19.5" customHeight="1">
      <c r="K343" s="1"/>
    </row>
    <row r="344" spans="11:11" ht="19.5" customHeight="1">
      <c r="K344" s="1"/>
    </row>
    <row r="345" spans="11:11" ht="19.5" customHeight="1">
      <c r="K345" s="1"/>
    </row>
    <row r="346" spans="11:11" ht="19.5" customHeight="1">
      <c r="K346" s="1"/>
    </row>
    <row r="347" spans="11:11" ht="19.5" customHeight="1">
      <c r="K347" s="1"/>
    </row>
    <row r="348" spans="11:11" ht="19.5" customHeight="1">
      <c r="K348" s="1"/>
    </row>
    <row r="349" spans="11:11" ht="19.5" customHeight="1">
      <c r="K349" s="1"/>
    </row>
    <row r="350" spans="11:11" ht="19.5" customHeight="1">
      <c r="K350" s="1"/>
    </row>
    <row r="351" spans="11:11" ht="19.5" customHeight="1">
      <c r="K351" s="1"/>
    </row>
    <row r="352" spans="11:11" ht="19.5" customHeight="1">
      <c r="K352" s="1"/>
    </row>
    <row r="353" spans="11:11" ht="19.5" customHeight="1">
      <c r="K353" s="1"/>
    </row>
    <row r="354" spans="11:11" ht="19.5" customHeight="1">
      <c r="K354" s="1"/>
    </row>
    <row r="355" spans="11:11" ht="19.5" customHeight="1">
      <c r="K355" s="1"/>
    </row>
    <row r="356" spans="11:11" ht="19.5" customHeight="1">
      <c r="K356" s="1"/>
    </row>
    <row r="357" spans="11:11" ht="19.5" customHeight="1">
      <c r="K357" s="1"/>
    </row>
    <row r="358" spans="11:11" ht="19.5" customHeight="1">
      <c r="K358" s="1"/>
    </row>
    <row r="359" spans="11:11" ht="19.5" customHeight="1">
      <c r="K359" s="1"/>
    </row>
    <row r="360" spans="11:11" ht="19.5" customHeight="1">
      <c r="K360" s="1"/>
    </row>
    <row r="361" spans="11:11" ht="19.5" customHeight="1">
      <c r="K361" s="1"/>
    </row>
    <row r="362" spans="11:11" ht="19.5" customHeight="1">
      <c r="K362" s="1"/>
    </row>
    <row r="363" spans="11:11" ht="19.5" customHeight="1">
      <c r="K363" s="1"/>
    </row>
    <row r="364" spans="11:11" ht="19.5" customHeight="1">
      <c r="K364" s="1"/>
    </row>
    <row r="365" spans="11:11" ht="19.5" customHeight="1">
      <c r="K365" s="1"/>
    </row>
    <row r="366" spans="11:11" ht="19.5" customHeight="1">
      <c r="K366" s="1"/>
    </row>
    <row r="367" spans="11:11" ht="19.5" customHeight="1">
      <c r="K367" s="1"/>
    </row>
    <row r="368" spans="11:11" ht="19.5" customHeight="1">
      <c r="K368" s="1"/>
    </row>
    <row r="369" spans="11:11" ht="19.5" customHeight="1">
      <c r="K369" s="1"/>
    </row>
    <row r="370" spans="11:11" ht="19.5" customHeight="1">
      <c r="K370" s="1"/>
    </row>
    <row r="371" spans="11:11" ht="19.5" customHeight="1">
      <c r="K371" s="1"/>
    </row>
    <row r="372" spans="11:11" ht="19.5" customHeight="1">
      <c r="K372" s="1"/>
    </row>
    <row r="373" spans="11:11" ht="19.5" customHeight="1">
      <c r="K373" s="1"/>
    </row>
    <row r="374" spans="11:11" ht="19.5" customHeight="1">
      <c r="K374" s="1"/>
    </row>
    <row r="375" spans="11:11" ht="19.5" customHeight="1">
      <c r="K375" s="1"/>
    </row>
    <row r="376" spans="11:11" ht="19.5" customHeight="1">
      <c r="K376" s="1"/>
    </row>
    <row r="377" spans="11:11" ht="19.5" customHeight="1">
      <c r="K377" s="1"/>
    </row>
    <row r="378" spans="11:11" ht="19.5" customHeight="1">
      <c r="K378" s="1"/>
    </row>
    <row r="379" spans="11:11" ht="19.5" customHeight="1">
      <c r="K379" s="1"/>
    </row>
    <row r="380" spans="11:11" ht="19.5" customHeight="1">
      <c r="K380" s="1"/>
    </row>
    <row r="381" spans="11:11" ht="19.5" customHeight="1">
      <c r="K381" s="1"/>
    </row>
    <row r="382" spans="11:11" ht="19.5" customHeight="1">
      <c r="K382" s="1"/>
    </row>
    <row r="383" spans="11:11" ht="19.5" customHeight="1">
      <c r="K383" s="1"/>
    </row>
    <row r="384" spans="11:11" ht="19.5" customHeight="1">
      <c r="K384" s="1"/>
    </row>
    <row r="385" spans="11:11" ht="19.5" customHeight="1">
      <c r="K385" s="1"/>
    </row>
    <row r="386" spans="11:11" ht="19.5" customHeight="1">
      <c r="K386" s="1"/>
    </row>
    <row r="387" spans="11:11" ht="19.5" customHeight="1">
      <c r="K387" s="1"/>
    </row>
    <row r="388" spans="11:11" ht="19.5" customHeight="1">
      <c r="K388" s="1"/>
    </row>
    <row r="389" spans="11:11" ht="19.5" customHeight="1">
      <c r="K389" s="1"/>
    </row>
    <row r="390" spans="11:11" ht="19.5" customHeight="1">
      <c r="K390" s="1"/>
    </row>
    <row r="391" spans="11:11" ht="19.5" customHeight="1">
      <c r="K391" s="1"/>
    </row>
    <row r="392" spans="11:11" ht="19.5" customHeight="1">
      <c r="K392" s="1"/>
    </row>
    <row r="393" spans="11:11" ht="19.5" customHeight="1">
      <c r="K393" s="1"/>
    </row>
    <row r="394" spans="11:11" ht="19.5" customHeight="1">
      <c r="K394" s="1"/>
    </row>
    <row r="395" spans="11:11" ht="19.5" customHeight="1">
      <c r="K395" s="1"/>
    </row>
    <row r="396" spans="11:11" ht="19.5" customHeight="1">
      <c r="K396" s="1"/>
    </row>
    <row r="397" spans="11:11" ht="19.5" customHeight="1">
      <c r="K397" s="1"/>
    </row>
    <row r="398" spans="11:11" ht="19.5" customHeight="1">
      <c r="K398" s="1"/>
    </row>
    <row r="399" spans="11:11" ht="19.5" customHeight="1">
      <c r="K399" s="1"/>
    </row>
    <row r="400" spans="11:11" ht="19.5" customHeight="1">
      <c r="K400" s="1"/>
    </row>
    <row r="401" spans="11:11" ht="19.5" customHeight="1">
      <c r="K401" s="1"/>
    </row>
    <row r="402" spans="11:11" ht="19.5" customHeight="1">
      <c r="K402" s="1"/>
    </row>
    <row r="403" spans="11:11" ht="19.5" customHeight="1">
      <c r="K403" s="1"/>
    </row>
    <row r="404" spans="11:11" ht="19.5" customHeight="1">
      <c r="K404" s="1"/>
    </row>
    <row r="405" spans="11:11" ht="19.5" customHeight="1">
      <c r="K405" s="1"/>
    </row>
    <row r="406" spans="11:11" ht="19.5" customHeight="1">
      <c r="K406" s="1"/>
    </row>
    <row r="407" spans="11:11" ht="19.5" customHeight="1">
      <c r="K407" s="1"/>
    </row>
    <row r="408" spans="11:11" ht="19.5" customHeight="1">
      <c r="K408" s="1"/>
    </row>
    <row r="409" spans="11:11" ht="19.5" customHeight="1">
      <c r="K409" s="1"/>
    </row>
    <row r="410" spans="11:11" ht="19.5" customHeight="1">
      <c r="K410" s="1"/>
    </row>
    <row r="411" spans="11:11" ht="19.5" customHeight="1">
      <c r="K411" s="1"/>
    </row>
    <row r="412" spans="11:11" ht="19.5" customHeight="1">
      <c r="K412" s="1"/>
    </row>
    <row r="413" spans="11:11" ht="19.5" customHeight="1">
      <c r="K413" s="1"/>
    </row>
    <row r="414" spans="11:11" ht="19.5" customHeight="1">
      <c r="K414" s="1"/>
    </row>
    <row r="415" spans="11:11" ht="19.5" customHeight="1">
      <c r="K415" s="1"/>
    </row>
    <row r="416" spans="11:11" ht="19.5" customHeight="1">
      <c r="K416" s="1"/>
    </row>
    <row r="417" spans="11:11" ht="19.5" customHeight="1">
      <c r="K417" s="1"/>
    </row>
    <row r="418" spans="11:11" ht="19.5" customHeight="1">
      <c r="K418" s="1"/>
    </row>
    <row r="419" spans="11:11" ht="19.5" customHeight="1">
      <c r="K419" s="1"/>
    </row>
    <row r="420" spans="11:11" ht="19.5" customHeight="1">
      <c r="K420" s="1"/>
    </row>
    <row r="421" spans="11:11" ht="19.5" customHeight="1">
      <c r="K421" s="1"/>
    </row>
    <row r="422" spans="11:11" ht="19.5" customHeight="1">
      <c r="K422" s="1"/>
    </row>
    <row r="423" spans="11:11" ht="19.5" customHeight="1">
      <c r="K423" s="1"/>
    </row>
    <row r="424" spans="11:11" ht="19.5" customHeight="1">
      <c r="K424" s="1"/>
    </row>
    <row r="425" spans="11:11" ht="19.5" customHeight="1">
      <c r="K425" s="1"/>
    </row>
    <row r="426" spans="11:11" ht="19.5" customHeight="1">
      <c r="K426" s="1"/>
    </row>
    <row r="427" spans="11:11" ht="19.5" customHeight="1">
      <c r="K427" s="1"/>
    </row>
    <row r="428" spans="11:11" ht="19.5" customHeight="1">
      <c r="K428" s="1"/>
    </row>
    <row r="429" spans="11:11" ht="19.5" customHeight="1">
      <c r="K429" s="1"/>
    </row>
    <row r="430" spans="11:11" ht="19.5" customHeight="1">
      <c r="K430" s="1"/>
    </row>
    <row r="431" spans="11:11" ht="19.5" customHeight="1">
      <c r="K431" s="1"/>
    </row>
    <row r="432" spans="11:11" ht="19.5" customHeight="1">
      <c r="K432" s="1"/>
    </row>
    <row r="433" spans="11:11" ht="19.5" customHeight="1">
      <c r="K433" s="1"/>
    </row>
    <row r="434" spans="11:11" ht="19.5" customHeight="1">
      <c r="K434" s="1"/>
    </row>
    <row r="435" spans="11:11" ht="19.5" customHeight="1">
      <c r="K435" s="1"/>
    </row>
    <row r="436" spans="11:11" ht="19.5" customHeight="1">
      <c r="K436" s="1"/>
    </row>
    <row r="437" spans="11:11" ht="19.5" customHeight="1">
      <c r="K437" s="1"/>
    </row>
    <row r="438" spans="11:11" ht="19.5" customHeight="1">
      <c r="K438" s="1"/>
    </row>
    <row r="439" spans="11:11" ht="19.5" customHeight="1">
      <c r="K439" s="1"/>
    </row>
    <row r="440" spans="11:11" ht="19.5" customHeight="1">
      <c r="K440" s="1"/>
    </row>
    <row r="441" spans="11:11" ht="19.5" customHeight="1">
      <c r="K441" s="1"/>
    </row>
    <row r="442" spans="11:11" ht="19.5" customHeight="1">
      <c r="K442" s="1"/>
    </row>
    <row r="443" spans="11:11" ht="19.5" customHeight="1">
      <c r="K443" s="1"/>
    </row>
    <row r="444" spans="11:11" ht="19.5" customHeight="1">
      <c r="K444" s="1"/>
    </row>
    <row r="445" spans="11:11" ht="19.5" customHeight="1">
      <c r="K445" s="1"/>
    </row>
    <row r="446" spans="11:11" ht="19.5" customHeight="1">
      <c r="K446" s="1"/>
    </row>
    <row r="447" spans="11:11" ht="19.5" customHeight="1">
      <c r="K447" s="1"/>
    </row>
    <row r="448" spans="11:11" ht="19.5" customHeight="1">
      <c r="K448" s="1"/>
    </row>
    <row r="449" spans="11:11" ht="19.5" customHeight="1">
      <c r="K449" s="1"/>
    </row>
    <row r="450" spans="11:11" ht="19.5" customHeight="1">
      <c r="K450" s="1"/>
    </row>
    <row r="451" spans="11:11" ht="19.5" customHeight="1">
      <c r="K451" s="1"/>
    </row>
    <row r="452" spans="11:11" ht="19.5" customHeight="1">
      <c r="K452" s="1"/>
    </row>
    <row r="453" spans="11:11" ht="19.5" customHeight="1">
      <c r="K453" s="1"/>
    </row>
    <row r="454" spans="11:11" ht="19.5" customHeight="1">
      <c r="K454" s="1"/>
    </row>
    <row r="455" spans="11:11" ht="19.5" customHeight="1">
      <c r="K455" s="1"/>
    </row>
    <row r="456" spans="11:11" ht="19.5" customHeight="1">
      <c r="K456" s="1"/>
    </row>
    <row r="457" spans="11:11" ht="19.5" customHeight="1">
      <c r="K457" s="1"/>
    </row>
    <row r="458" spans="11:11" ht="19.5" customHeight="1">
      <c r="K458" s="1"/>
    </row>
    <row r="459" spans="11:11" ht="19.5" customHeight="1">
      <c r="K459" s="1"/>
    </row>
    <row r="460" spans="11:11" ht="19.5" customHeight="1">
      <c r="K460" s="1"/>
    </row>
    <row r="461" spans="11:11" ht="19.5" customHeight="1">
      <c r="K461" s="1"/>
    </row>
    <row r="462" spans="11:11" ht="19.5" customHeight="1">
      <c r="K462" s="1"/>
    </row>
    <row r="463" spans="11:11" ht="19.5" customHeight="1">
      <c r="K463" s="1"/>
    </row>
    <row r="464" spans="11:11" ht="19.5" customHeight="1">
      <c r="K464" s="1"/>
    </row>
    <row r="465" spans="11:11" ht="19.5" customHeight="1">
      <c r="K465" s="1"/>
    </row>
    <row r="466" spans="11:11" ht="19.5" customHeight="1">
      <c r="K466" s="1"/>
    </row>
    <row r="467" spans="11:11" ht="19.5" customHeight="1">
      <c r="K467" s="1"/>
    </row>
    <row r="468" spans="11:11" ht="19.5" customHeight="1">
      <c r="K468" s="1"/>
    </row>
    <row r="469" spans="11:11" ht="19.5" customHeight="1">
      <c r="K469" s="1"/>
    </row>
    <row r="470" spans="11:11" ht="19.5" customHeight="1">
      <c r="K470" s="1"/>
    </row>
    <row r="471" spans="11:11" ht="19.5" customHeight="1">
      <c r="K471" s="1"/>
    </row>
    <row r="472" spans="11:11" ht="19.5" customHeight="1">
      <c r="K472" s="1"/>
    </row>
    <row r="473" spans="11:11" ht="19.5" customHeight="1">
      <c r="K473" s="1"/>
    </row>
    <row r="474" spans="11:11" ht="19.5" customHeight="1">
      <c r="K474" s="1"/>
    </row>
    <row r="475" spans="11:11" ht="19.5" customHeight="1">
      <c r="K475" s="1"/>
    </row>
    <row r="476" spans="11:11" ht="19.5" customHeight="1">
      <c r="K476" s="1"/>
    </row>
    <row r="477" spans="11:11" ht="19.5" customHeight="1">
      <c r="K477" s="1"/>
    </row>
    <row r="478" spans="11:11" ht="19.5" customHeight="1">
      <c r="K478" s="1"/>
    </row>
    <row r="479" spans="11:11" ht="19.5" customHeight="1">
      <c r="K479" s="1"/>
    </row>
    <row r="480" spans="11:11" ht="19.5" customHeight="1">
      <c r="K480" s="1"/>
    </row>
    <row r="481" spans="11:11" ht="19.5" customHeight="1">
      <c r="K481" s="1"/>
    </row>
    <row r="482" spans="11:11" ht="19.5" customHeight="1">
      <c r="K482" s="1"/>
    </row>
    <row r="483" spans="11:11" ht="19.5" customHeight="1">
      <c r="K483" s="1"/>
    </row>
    <row r="484" spans="11:11" ht="19.5" customHeight="1">
      <c r="K484" s="1"/>
    </row>
    <row r="485" spans="11:11" ht="19.5" customHeight="1">
      <c r="K485" s="1"/>
    </row>
    <row r="486" spans="11:11" ht="19.5" customHeight="1">
      <c r="K486" s="1"/>
    </row>
    <row r="487" spans="11:11" ht="19.5" customHeight="1">
      <c r="K487" s="1"/>
    </row>
    <row r="488" spans="11:11" ht="19.5" customHeight="1">
      <c r="K488" s="1"/>
    </row>
    <row r="489" spans="11:11" ht="19.5" customHeight="1">
      <c r="K489" s="1"/>
    </row>
    <row r="490" spans="11:11" ht="19.5" customHeight="1">
      <c r="K490" s="1"/>
    </row>
    <row r="491" spans="11:11" ht="19.5" customHeight="1">
      <c r="K491" s="1"/>
    </row>
    <row r="492" spans="11:11" ht="19.5" customHeight="1">
      <c r="K492" s="1"/>
    </row>
    <row r="493" spans="11:11" ht="19.5" customHeight="1">
      <c r="K493" s="1"/>
    </row>
    <row r="494" spans="11:11" ht="19.5" customHeight="1">
      <c r="K494" s="1"/>
    </row>
    <row r="495" spans="11:11" ht="19.5" customHeight="1">
      <c r="K495" s="1"/>
    </row>
    <row r="496" spans="11:11" ht="19.5" customHeight="1">
      <c r="K496" s="1"/>
    </row>
    <row r="497" spans="11:11" ht="19.5" customHeight="1">
      <c r="K497" s="1"/>
    </row>
    <row r="498" spans="11:11" ht="19.5" customHeight="1">
      <c r="K498" s="1"/>
    </row>
    <row r="499" spans="11:11" ht="19.5" customHeight="1">
      <c r="K499" s="1"/>
    </row>
    <row r="500" spans="11:11" ht="19.5" customHeight="1">
      <c r="K500" s="1"/>
    </row>
    <row r="501" spans="11:11" ht="19.5" customHeight="1">
      <c r="K501" s="1"/>
    </row>
    <row r="502" spans="11:11" ht="19.5" customHeight="1">
      <c r="K502" s="1"/>
    </row>
    <row r="503" spans="11:11" ht="19.5" customHeight="1">
      <c r="K503" s="1"/>
    </row>
    <row r="504" spans="11:11" ht="19.5" customHeight="1">
      <c r="K504" s="1"/>
    </row>
    <row r="505" spans="11:11" ht="19.5" customHeight="1">
      <c r="K505" s="1"/>
    </row>
    <row r="506" spans="11:11" ht="19.5" customHeight="1">
      <c r="K506" s="1"/>
    </row>
    <row r="507" spans="11:11" ht="19.5" customHeight="1">
      <c r="K507" s="1"/>
    </row>
    <row r="508" spans="11:11" ht="19.5" customHeight="1">
      <c r="K508" s="1"/>
    </row>
    <row r="509" spans="11:11" ht="19.5" customHeight="1">
      <c r="K509" s="1"/>
    </row>
    <row r="510" spans="11:11" ht="19.5" customHeight="1">
      <c r="K510" s="1"/>
    </row>
    <row r="511" spans="11:11" ht="19.5" customHeight="1">
      <c r="K511" s="1"/>
    </row>
    <row r="512" spans="11:11" ht="19.5" customHeight="1">
      <c r="K512" s="1"/>
    </row>
    <row r="513" spans="11:11" ht="19.5" customHeight="1">
      <c r="K513" s="1"/>
    </row>
    <row r="514" spans="11:11" ht="19.5" customHeight="1">
      <c r="K514" s="1"/>
    </row>
    <row r="515" spans="11:11" ht="19.5" customHeight="1">
      <c r="K515" s="1"/>
    </row>
    <row r="516" spans="11:11" ht="19.5" customHeight="1">
      <c r="K516" s="1"/>
    </row>
    <row r="517" spans="11:11" ht="19.5" customHeight="1">
      <c r="K517" s="1"/>
    </row>
    <row r="518" spans="11:11" ht="19.5" customHeight="1">
      <c r="K518" s="1"/>
    </row>
    <row r="519" spans="11:11" ht="19.5" customHeight="1">
      <c r="K519" s="1"/>
    </row>
    <row r="520" spans="11:11" ht="19.5" customHeight="1">
      <c r="K520" s="1"/>
    </row>
    <row r="521" spans="11:11" ht="19.5" customHeight="1">
      <c r="K521" s="1"/>
    </row>
    <row r="522" spans="11:11" ht="19.5" customHeight="1">
      <c r="K522" s="1"/>
    </row>
    <row r="523" spans="11:11" ht="19.5" customHeight="1">
      <c r="K523" s="1"/>
    </row>
    <row r="524" spans="11:11" ht="19.5" customHeight="1">
      <c r="K524" s="1"/>
    </row>
    <row r="525" spans="11:11" ht="19.5" customHeight="1">
      <c r="K525" s="1"/>
    </row>
    <row r="526" spans="11:11" ht="19.5" customHeight="1">
      <c r="K526" s="1"/>
    </row>
    <row r="527" spans="11:11" ht="19.5" customHeight="1">
      <c r="K527" s="1"/>
    </row>
    <row r="528" spans="11:11" ht="19.5" customHeight="1">
      <c r="K528" s="1"/>
    </row>
    <row r="529" spans="11:11" ht="19.5" customHeight="1">
      <c r="K529" s="1"/>
    </row>
    <row r="530" spans="11:11" ht="19.5" customHeight="1">
      <c r="K530" s="1"/>
    </row>
    <row r="531" spans="11:11" ht="19.5" customHeight="1">
      <c r="K531" s="1"/>
    </row>
    <row r="532" spans="11:11" ht="19.5" customHeight="1">
      <c r="K532" s="1"/>
    </row>
    <row r="533" spans="11:11" ht="19.5" customHeight="1">
      <c r="K533" s="1"/>
    </row>
    <row r="534" spans="11:11" ht="19.5" customHeight="1">
      <c r="K534" s="1"/>
    </row>
    <row r="535" spans="11:11" ht="19.5" customHeight="1">
      <c r="K535" s="1"/>
    </row>
    <row r="536" spans="11:11" ht="19.5" customHeight="1">
      <c r="K536" s="1"/>
    </row>
    <row r="537" spans="11:11" ht="19.5" customHeight="1">
      <c r="K537" s="1"/>
    </row>
    <row r="538" spans="11:11" ht="19.5" customHeight="1">
      <c r="K538" s="1"/>
    </row>
    <row r="539" spans="11:11" ht="19.5" customHeight="1">
      <c r="K539" s="1"/>
    </row>
    <row r="540" spans="11:11" ht="19.5" customHeight="1">
      <c r="K540" s="1"/>
    </row>
    <row r="541" spans="11:11" ht="19.5" customHeight="1">
      <c r="K541" s="1"/>
    </row>
    <row r="542" spans="11:11" ht="19.5" customHeight="1">
      <c r="K542" s="1"/>
    </row>
    <row r="543" spans="11:11" ht="19.5" customHeight="1">
      <c r="K543" s="1"/>
    </row>
    <row r="544" spans="11:11" ht="19.5" customHeight="1">
      <c r="K544" s="1"/>
    </row>
    <row r="545" spans="11:11" ht="19.5" customHeight="1">
      <c r="K545" s="1"/>
    </row>
    <row r="546" spans="11:11" ht="19.5" customHeight="1">
      <c r="K546" s="1"/>
    </row>
    <row r="547" spans="11:11" ht="19.5" customHeight="1">
      <c r="K547" s="1"/>
    </row>
    <row r="548" spans="11:11" ht="19.5" customHeight="1">
      <c r="K548" s="1"/>
    </row>
    <row r="549" spans="11:11" ht="19.5" customHeight="1">
      <c r="K549" s="1"/>
    </row>
    <row r="550" spans="11:11" ht="19.5" customHeight="1">
      <c r="K550" s="1"/>
    </row>
    <row r="551" spans="11:11" ht="19.5" customHeight="1">
      <c r="K551" s="1"/>
    </row>
    <row r="552" spans="11:11" ht="19.5" customHeight="1">
      <c r="K552" s="1"/>
    </row>
    <row r="553" spans="11:11" ht="19.5" customHeight="1">
      <c r="K553" s="1"/>
    </row>
    <row r="554" spans="11:11" ht="19.5" customHeight="1">
      <c r="K554" s="1"/>
    </row>
    <row r="555" spans="11:11" ht="19.5" customHeight="1">
      <c r="K555" s="1"/>
    </row>
    <row r="556" spans="11:11" ht="19.5" customHeight="1">
      <c r="K556" s="1"/>
    </row>
    <row r="557" spans="11:11" ht="19.5" customHeight="1">
      <c r="K557" s="1"/>
    </row>
    <row r="558" spans="11:11" ht="19.5" customHeight="1">
      <c r="K558" s="1"/>
    </row>
    <row r="559" spans="11:11" ht="19.5" customHeight="1">
      <c r="K559" s="1"/>
    </row>
    <row r="560" spans="11:11" ht="19.5" customHeight="1">
      <c r="K560" s="1"/>
    </row>
    <row r="561" spans="11:11" ht="19.5" customHeight="1">
      <c r="K561" s="1"/>
    </row>
    <row r="562" spans="11:11" ht="19.5" customHeight="1">
      <c r="K562" s="1"/>
    </row>
    <row r="563" spans="11:11" ht="19.5" customHeight="1">
      <c r="K563" s="1"/>
    </row>
    <row r="564" spans="11:11" ht="19.5" customHeight="1">
      <c r="K564" s="1"/>
    </row>
    <row r="565" spans="11:11" ht="19.5" customHeight="1">
      <c r="K565" s="1"/>
    </row>
    <row r="566" spans="11:11" ht="19.5" customHeight="1">
      <c r="K566" s="1"/>
    </row>
    <row r="567" spans="11:11" ht="19.5" customHeight="1">
      <c r="K567" s="1"/>
    </row>
    <row r="568" spans="11:11" ht="19.5" customHeight="1">
      <c r="K568" s="1"/>
    </row>
    <row r="569" spans="11:11" ht="19.5" customHeight="1">
      <c r="K569" s="1"/>
    </row>
    <row r="570" spans="11:11" ht="19.5" customHeight="1">
      <c r="K570" s="1"/>
    </row>
    <row r="571" spans="11:11" ht="19.5" customHeight="1">
      <c r="K571" s="1"/>
    </row>
    <row r="572" spans="11:11" ht="19.5" customHeight="1">
      <c r="K572" s="1"/>
    </row>
    <row r="573" spans="11:11" ht="19.5" customHeight="1">
      <c r="K573" s="1"/>
    </row>
    <row r="574" spans="11:11" ht="19.5" customHeight="1">
      <c r="K574" s="1"/>
    </row>
    <row r="575" spans="11:11" ht="19.5" customHeight="1">
      <c r="K575" s="1"/>
    </row>
    <row r="576" spans="11:11" ht="19.5" customHeight="1">
      <c r="K576" s="1"/>
    </row>
    <row r="577" spans="11:11" ht="19.5" customHeight="1">
      <c r="K577" s="1"/>
    </row>
    <row r="578" spans="11:11" ht="19.5" customHeight="1">
      <c r="K578" s="1"/>
    </row>
    <row r="579" spans="11:11" ht="19.5" customHeight="1">
      <c r="K579" s="1"/>
    </row>
    <row r="580" spans="11:11" ht="19.5" customHeight="1">
      <c r="K580" s="1"/>
    </row>
    <row r="581" spans="11:11" ht="19.5" customHeight="1">
      <c r="K581" s="1"/>
    </row>
    <row r="582" spans="11:11" ht="19.5" customHeight="1">
      <c r="K582" s="1"/>
    </row>
    <row r="583" spans="11:11" ht="19.5" customHeight="1">
      <c r="K583" s="1"/>
    </row>
    <row r="584" spans="11:11" ht="19.5" customHeight="1">
      <c r="K584" s="1"/>
    </row>
    <row r="585" spans="11:11" ht="19.5" customHeight="1">
      <c r="K585" s="1"/>
    </row>
    <row r="586" spans="11:11" ht="19.5" customHeight="1">
      <c r="K586" s="1"/>
    </row>
    <row r="587" spans="11:11" ht="19.5" customHeight="1">
      <c r="K587" s="1"/>
    </row>
    <row r="588" spans="11:11" ht="19.5" customHeight="1">
      <c r="K588" s="1"/>
    </row>
    <row r="589" spans="11:11" ht="19.5" customHeight="1">
      <c r="K589" s="1"/>
    </row>
    <row r="590" spans="11:11" ht="19.5" customHeight="1">
      <c r="K590" s="1"/>
    </row>
    <row r="591" spans="11:11" ht="19.5" customHeight="1">
      <c r="K591" s="1"/>
    </row>
    <row r="592" spans="11:11" ht="19.5" customHeight="1">
      <c r="K592" s="1"/>
    </row>
    <row r="593" spans="11:11" ht="19.5" customHeight="1">
      <c r="K593" s="1"/>
    </row>
    <row r="594" spans="11:11" ht="19.5" customHeight="1">
      <c r="K594" s="1"/>
    </row>
    <row r="595" spans="11:11" ht="19.5" customHeight="1">
      <c r="K595" s="1"/>
    </row>
    <row r="596" spans="11:11" ht="19.5" customHeight="1">
      <c r="K596" s="1"/>
    </row>
    <row r="597" spans="11:11" ht="19.5" customHeight="1">
      <c r="K597" s="1"/>
    </row>
    <row r="598" spans="11:11" ht="19.5" customHeight="1">
      <c r="K598" s="1"/>
    </row>
    <row r="599" spans="11:11" ht="19.5" customHeight="1">
      <c r="K599" s="1"/>
    </row>
    <row r="600" spans="11:11" ht="19.5" customHeight="1">
      <c r="K600" s="1"/>
    </row>
    <row r="601" spans="11:11" ht="19.5" customHeight="1">
      <c r="K601" s="1"/>
    </row>
    <row r="602" spans="11:11" ht="19.5" customHeight="1">
      <c r="K602" s="1"/>
    </row>
    <row r="603" spans="11:11" ht="19.5" customHeight="1">
      <c r="K603" s="1"/>
    </row>
    <row r="604" spans="11:11" ht="19.5" customHeight="1">
      <c r="K604" s="1"/>
    </row>
    <row r="605" spans="11:11" ht="19.5" customHeight="1">
      <c r="K605" s="1"/>
    </row>
    <row r="606" spans="11:11" ht="19.5" customHeight="1">
      <c r="K606" s="1"/>
    </row>
    <row r="607" spans="11:11" ht="19.5" customHeight="1">
      <c r="K607" s="1"/>
    </row>
    <row r="608" spans="11:11" ht="19.5" customHeight="1">
      <c r="K608" s="1"/>
    </row>
    <row r="609" spans="11:11" ht="19.5" customHeight="1">
      <c r="K609" s="1"/>
    </row>
    <row r="610" spans="11:11" ht="19.5" customHeight="1">
      <c r="K610" s="1"/>
    </row>
    <row r="611" spans="11:11" ht="19.5" customHeight="1">
      <c r="K611" s="1"/>
    </row>
    <row r="612" spans="11:11" ht="19.5" customHeight="1">
      <c r="K612" s="1"/>
    </row>
    <row r="613" spans="11:11" ht="19.5" customHeight="1">
      <c r="K613" s="1"/>
    </row>
    <row r="614" spans="11:11" ht="19.5" customHeight="1">
      <c r="K614" s="1"/>
    </row>
    <row r="615" spans="11:11" ht="19.5" customHeight="1">
      <c r="K615" s="1"/>
    </row>
    <row r="616" spans="11:11" ht="19.5" customHeight="1">
      <c r="K616" s="1"/>
    </row>
    <row r="617" spans="11:11" ht="19.5" customHeight="1">
      <c r="K617" s="1"/>
    </row>
    <row r="618" spans="11:11" ht="19.5" customHeight="1">
      <c r="K618" s="1"/>
    </row>
    <row r="619" spans="11:11" ht="19.5" customHeight="1">
      <c r="K619" s="1"/>
    </row>
    <row r="620" spans="11:11" ht="19.5" customHeight="1">
      <c r="K620" s="1"/>
    </row>
    <row r="621" spans="11:11" ht="19.5" customHeight="1">
      <c r="K621" s="1"/>
    </row>
    <row r="622" spans="11:11" ht="19.5" customHeight="1">
      <c r="K622" s="1"/>
    </row>
    <row r="623" spans="11:11" ht="19.5" customHeight="1">
      <c r="K623" s="1"/>
    </row>
    <row r="624" spans="11:11" ht="19.5" customHeight="1">
      <c r="K624" s="1"/>
    </row>
    <row r="625" spans="11:11" ht="19.5" customHeight="1">
      <c r="K625" s="1"/>
    </row>
    <row r="626" spans="11:11" ht="19.5" customHeight="1">
      <c r="K626" s="1"/>
    </row>
    <row r="627" spans="11:11" ht="19.5" customHeight="1">
      <c r="K627" s="1"/>
    </row>
    <row r="628" spans="11:11" ht="19.5" customHeight="1">
      <c r="K628" s="1"/>
    </row>
    <row r="629" spans="11:11" ht="19.5" customHeight="1">
      <c r="K629" s="1"/>
    </row>
    <row r="630" spans="11:11" ht="19.5" customHeight="1">
      <c r="K630" s="1"/>
    </row>
    <row r="631" spans="11:11" ht="19.5" customHeight="1">
      <c r="K631" s="1"/>
    </row>
    <row r="632" spans="11:11" ht="19.5" customHeight="1">
      <c r="K632" s="1"/>
    </row>
    <row r="633" spans="11:11" ht="19.5" customHeight="1">
      <c r="K633" s="1"/>
    </row>
    <row r="634" spans="11:11" ht="19.5" customHeight="1">
      <c r="K634" s="1"/>
    </row>
    <row r="635" spans="11:11" ht="19.5" customHeight="1">
      <c r="K635" s="1"/>
    </row>
    <row r="636" spans="11:11" ht="19.5" customHeight="1">
      <c r="K636" s="1"/>
    </row>
    <row r="637" spans="11:11" ht="19.5" customHeight="1">
      <c r="K637" s="1"/>
    </row>
    <row r="638" spans="11:11" ht="19.5" customHeight="1">
      <c r="K638" s="1"/>
    </row>
    <row r="639" spans="11:11" ht="19.5" customHeight="1">
      <c r="K639" s="1"/>
    </row>
    <row r="640" spans="11:11" ht="19.5" customHeight="1">
      <c r="K640" s="1"/>
    </row>
    <row r="641" spans="11:11" ht="19.5" customHeight="1">
      <c r="K641" s="1"/>
    </row>
    <row r="642" spans="11:11" ht="19.5" customHeight="1">
      <c r="K642" s="1"/>
    </row>
    <row r="643" spans="11:11" ht="19.5" customHeight="1">
      <c r="K643" s="1"/>
    </row>
    <row r="644" spans="11:11" ht="19.5" customHeight="1">
      <c r="K644" s="1"/>
    </row>
    <row r="645" spans="11:11" ht="19.5" customHeight="1">
      <c r="K645" s="1"/>
    </row>
    <row r="646" spans="11:11" ht="19.5" customHeight="1">
      <c r="K646" s="1"/>
    </row>
    <row r="647" spans="11:11" ht="19.5" customHeight="1">
      <c r="K647" s="1"/>
    </row>
    <row r="648" spans="11:11" ht="19.5" customHeight="1">
      <c r="K648" s="1"/>
    </row>
    <row r="649" spans="11:11" ht="19.5" customHeight="1">
      <c r="K649" s="1"/>
    </row>
    <row r="650" spans="11:11" ht="19.5" customHeight="1">
      <c r="K650" s="1"/>
    </row>
    <row r="651" spans="11:11" ht="19.5" customHeight="1">
      <c r="K651" s="1"/>
    </row>
    <row r="652" spans="11:11" ht="19.5" customHeight="1">
      <c r="K652" s="1"/>
    </row>
    <row r="653" spans="11:11" ht="19.5" customHeight="1">
      <c r="K653" s="1"/>
    </row>
    <row r="654" spans="11:11" ht="19.5" customHeight="1">
      <c r="K654" s="1"/>
    </row>
    <row r="655" spans="11:11" ht="19.5" customHeight="1">
      <c r="K655" s="1"/>
    </row>
    <row r="656" spans="11:11" ht="19.5" customHeight="1">
      <c r="K656" s="1"/>
    </row>
    <row r="657" spans="11:11" ht="19.5" customHeight="1">
      <c r="K657" s="1"/>
    </row>
    <row r="658" spans="11:11" ht="19.5" customHeight="1">
      <c r="K658" s="1"/>
    </row>
    <row r="659" spans="11:11" ht="19.5" customHeight="1">
      <c r="K659" s="1"/>
    </row>
    <row r="660" spans="11:11" ht="19.5" customHeight="1">
      <c r="K660" s="1"/>
    </row>
    <row r="661" spans="11:11" ht="19.5" customHeight="1">
      <c r="K661" s="1"/>
    </row>
    <row r="662" spans="11:11" ht="19.5" customHeight="1">
      <c r="K662" s="1"/>
    </row>
    <row r="663" spans="11:11" ht="19.5" customHeight="1">
      <c r="K663" s="1"/>
    </row>
    <row r="664" spans="11:11" ht="19.5" customHeight="1">
      <c r="K664" s="1"/>
    </row>
    <row r="665" spans="11:11" ht="19.5" customHeight="1">
      <c r="K665" s="1"/>
    </row>
    <row r="666" spans="11:11" ht="19.5" customHeight="1">
      <c r="K666" s="1"/>
    </row>
    <row r="667" spans="11:11" ht="19.5" customHeight="1">
      <c r="K667" s="1"/>
    </row>
    <row r="668" spans="11:11" ht="19.5" customHeight="1">
      <c r="K668" s="1"/>
    </row>
    <row r="669" spans="11:11" ht="19.5" customHeight="1">
      <c r="K669" s="1"/>
    </row>
    <row r="670" spans="11:11" ht="19.5" customHeight="1">
      <c r="K670" s="1"/>
    </row>
    <row r="671" spans="11:11" ht="19.5" customHeight="1">
      <c r="K671" s="1"/>
    </row>
    <row r="672" spans="11:11" ht="19.5" customHeight="1">
      <c r="K672" s="1"/>
    </row>
    <row r="673" spans="11:11" ht="19.5" customHeight="1">
      <c r="K673" s="1"/>
    </row>
    <row r="674" spans="11:11" ht="19.5" customHeight="1">
      <c r="K674" s="1"/>
    </row>
    <row r="675" spans="11:11" ht="19.5" customHeight="1">
      <c r="K675" s="1"/>
    </row>
    <row r="676" spans="11:11" ht="19.5" customHeight="1">
      <c r="K676" s="1"/>
    </row>
    <row r="677" spans="11:11" ht="19.5" customHeight="1">
      <c r="K677" s="1"/>
    </row>
    <row r="678" spans="11:11" ht="19.5" customHeight="1">
      <c r="K678" s="1"/>
    </row>
    <row r="679" spans="11:11" ht="19.5" customHeight="1">
      <c r="K679" s="1"/>
    </row>
    <row r="680" spans="11:11" ht="19.5" customHeight="1">
      <c r="K680" s="1"/>
    </row>
    <row r="681" spans="11:11" ht="19.5" customHeight="1">
      <c r="K681" s="1"/>
    </row>
    <row r="682" spans="11:11" ht="19.5" customHeight="1">
      <c r="K682" s="1"/>
    </row>
    <row r="683" spans="11:11" ht="19.5" customHeight="1">
      <c r="K683" s="1"/>
    </row>
    <row r="684" spans="11:11" ht="19.5" customHeight="1">
      <c r="K684" s="1"/>
    </row>
    <row r="685" spans="11:11" ht="19.5" customHeight="1">
      <c r="K685" s="1"/>
    </row>
    <row r="686" spans="11:11" ht="19.5" customHeight="1">
      <c r="K686" s="1"/>
    </row>
    <row r="687" spans="11:11" ht="19.5" customHeight="1">
      <c r="K687" s="1"/>
    </row>
    <row r="688" spans="11:11" ht="19.5" customHeight="1">
      <c r="K688" s="1"/>
    </row>
    <row r="689" spans="11:11" ht="19.5" customHeight="1">
      <c r="K689" s="1"/>
    </row>
    <row r="690" spans="11:11" ht="19.5" customHeight="1">
      <c r="K690" s="1"/>
    </row>
    <row r="691" spans="11:11" ht="19.5" customHeight="1">
      <c r="K691" s="1"/>
    </row>
    <row r="692" spans="11:11" ht="19.5" customHeight="1">
      <c r="K692" s="1"/>
    </row>
    <row r="693" spans="11:11" ht="19.5" customHeight="1">
      <c r="K693" s="1"/>
    </row>
    <row r="694" spans="11:11" ht="19.5" customHeight="1">
      <c r="K694" s="1"/>
    </row>
    <row r="695" spans="11:11" ht="19.5" customHeight="1">
      <c r="K695" s="1"/>
    </row>
    <row r="696" spans="11:11" ht="19.5" customHeight="1">
      <c r="K696" s="1"/>
    </row>
    <row r="697" spans="11:11" ht="19.5" customHeight="1">
      <c r="K697" s="1"/>
    </row>
    <row r="698" spans="11:11" ht="19.5" customHeight="1">
      <c r="K698" s="1"/>
    </row>
    <row r="699" spans="11:11" ht="19.5" customHeight="1">
      <c r="K699" s="1"/>
    </row>
    <row r="700" spans="11:11" ht="19.5" customHeight="1">
      <c r="K700" s="1"/>
    </row>
    <row r="701" spans="11:11" ht="19.5" customHeight="1">
      <c r="K701" s="1"/>
    </row>
    <row r="702" spans="11:11" ht="19.5" customHeight="1">
      <c r="K702" s="1"/>
    </row>
    <row r="703" spans="11:11" ht="19.5" customHeight="1">
      <c r="K703" s="1"/>
    </row>
    <row r="704" spans="11:11" ht="19.5" customHeight="1">
      <c r="K704" s="1"/>
    </row>
    <row r="705" spans="11:11" ht="19.5" customHeight="1">
      <c r="K705" s="1"/>
    </row>
    <row r="706" spans="11:11" ht="19.5" customHeight="1">
      <c r="K706" s="1"/>
    </row>
    <row r="707" spans="11:11" ht="19.5" customHeight="1">
      <c r="K707" s="1"/>
    </row>
    <row r="708" spans="11:11" ht="19.5" customHeight="1">
      <c r="K708" s="1"/>
    </row>
    <row r="709" spans="11:11" ht="19.5" customHeight="1">
      <c r="K709" s="1"/>
    </row>
    <row r="710" spans="11:11" ht="19.5" customHeight="1">
      <c r="K710" s="1"/>
    </row>
    <row r="711" spans="11:11" ht="19.5" customHeight="1">
      <c r="K711" s="1"/>
    </row>
    <row r="712" spans="11:11" ht="19.5" customHeight="1">
      <c r="K712" s="1"/>
    </row>
    <row r="713" spans="11:11" ht="19.5" customHeight="1">
      <c r="K713" s="1"/>
    </row>
    <row r="714" spans="11:11" ht="19.5" customHeight="1">
      <c r="K714" s="1"/>
    </row>
    <row r="715" spans="11:11" ht="19.5" customHeight="1">
      <c r="K715" s="1"/>
    </row>
    <row r="716" spans="11:11" ht="19.5" customHeight="1">
      <c r="K716" s="1"/>
    </row>
    <row r="717" spans="11:11" ht="19.5" customHeight="1">
      <c r="K717" s="1"/>
    </row>
    <row r="718" spans="11:11" ht="19.5" customHeight="1">
      <c r="K718" s="1"/>
    </row>
    <row r="719" spans="11:11" ht="19.5" customHeight="1">
      <c r="K719" s="1"/>
    </row>
    <row r="720" spans="11:11" ht="19.5" customHeight="1">
      <c r="K720" s="1"/>
    </row>
    <row r="721" spans="11:11" ht="19.5" customHeight="1">
      <c r="K721" s="1"/>
    </row>
    <row r="722" spans="11:11" ht="19.5" customHeight="1">
      <c r="K722" s="1"/>
    </row>
    <row r="723" spans="11:11" ht="19.5" customHeight="1">
      <c r="K723" s="1"/>
    </row>
    <row r="724" spans="11:11" ht="19.5" customHeight="1">
      <c r="K724" s="1"/>
    </row>
    <row r="725" spans="11:11" ht="19.5" customHeight="1">
      <c r="K725" s="1"/>
    </row>
    <row r="726" spans="11:11" ht="19.5" customHeight="1">
      <c r="K726" s="1"/>
    </row>
    <row r="727" spans="11:11" ht="19.5" customHeight="1">
      <c r="K727" s="1"/>
    </row>
    <row r="728" spans="11:11" ht="19.5" customHeight="1">
      <c r="K728" s="1"/>
    </row>
    <row r="729" spans="11:11" ht="19.5" customHeight="1">
      <c r="K729" s="1"/>
    </row>
    <row r="730" spans="11:11" ht="19.5" customHeight="1">
      <c r="K730" s="1"/>
    </row>
    <row r="731" spans="11:11" ht="19.5" customHeight="1">
      <c r="K731" s="1"/>
    </row>
    <row r="732" spans="11:11" ht="19.5" customHeight="1">
      <c r="K732" s="1"/>
    </row>
    <row r="733" spans="11:11" ht="19.5" customHeight="1">
      <c r="K733" s="1"/>
    </row>
    <row r="734" spans="11:11" ht="19.5" customHeight="1">
      <c r="K734" s="1"/>
    </row>
    <row r="735" spans="11:11" ht="19.5" customHeight="1">
      <c r="K735" s="1"/>
    </row>
    <row r="736" spans="11:11" ht="19.5" customHeight="1">
      <c r="K736" s="1"/>
    </row>
    <row r="737" spans="11:11" ht="19.5" customHeight="1">
      <c r="K737" s="1"/>
    </row>
    <row r="738" spans="11:11" ht="19.5" customHeight="1">
      <c r="K738" s="1"/>
    </row>
    <row r="739" spans="11:11" ht="19.5" customHeight="1">
      <c r="K739" s="1"/>
    </row>
    <row r="740" spans="11:11" ht="19.5" customHeight="1">
      <c r="K740" s="1"/>
    </row>
    <row r="741" spans="11:11" ht="19.5" customHeight="1">
      <c r="K741" s="1"/>
    </row>
    <row r="742" spans="11:11" ht="19.5" customHeight="1">
      <c r="K742" s="1"/>
    </row>
    <row r="743" spans="11:11" ht="19.5" customHeight="1">
      <c r="K743" s="1"/>
    </row>
    <row r="744" spans="11:11" ht="19.5" customHeight="1">
      <c r="K744" s="1"/>
    </row>
    <row r="745" spans="11:11" ht="19.5" customHeight="1">
      <c r="K745" s="1"/>
    </row>
    <row r="746" spans="11:11" ht="19.5" customHeight="1">
      <c r="K746" s="1"/>
    </row>
    <row r="747" spans="11:11" ht="19.5" customHeight="1">
      <c r="K747" s="1"/>
    </row>
    <row r="748" spans="11:11" ht="19.5" customHeight="1">
      <c r="K748" s="1"/>
    </row>
    <row r="749" spans="11:11" ht="19.5" customHeight="1">
      <c r="K749" s="1"/>
    </row>
    <row r="750" spans="11:11" ht="19.5" customHeight="1">
      <c r="K750" s="1"/>
    </row>
    <row r="751" spans="11:11" ht="19.5" customHeight="1">
      <c r="K751" s="1"/>
    </row>
    <row r="752" spans="11:11" ht="19.5" customHeight="1">
      <c r="K752" s="1"/>
    </row>
    <row r="753" spans="11:11" ht="19.5" customHeight="1">
      <c r="K753" s="1"/>
    </row>
    <row r="754" spans="11:11" ht="19.5" customHeight="1">
      <c r="K754" s="1"/>
    </row>
    <row r="755" spans="11:11" ht="19.5" customHeight="1">
      <c r="K755" s="1"/>
    </row>
    <row r="756" spans="11:11" ht="19.5" customHeight="1">
      <c r="K756" s="1"/>
    </row>
    <row r="757" spans="11:11" ht="19.5" customHeight="1">
      <c r="K757" s="1"/>
    </row>
    <row r="758" spans="11:11" ht="19.5" customHeight="1">
      <c r="K758" s="1"/>
    </row>
    <row r="759" spans="11:11" ht="19.5" customHeight="1">
      <c r="K759" s="1"/>
    </row>
    <row r="760" spans="11:11" ht="19.5" customHeight="1">
      <c r="K760" s="1"/>
    </row>
    <row r="761" spans="11:11" ht="19.5" customHeight="1">
      <c r="K761" s="1"/>
    </row>
    <row r="762" spans="11:11" ht="19.5" customHeight="1">
      <c r="K762" s="1"/>
    </row>
    <row r="763" spans="11:11" ht="19.5" customHeight="1">
      <c r="K763" s="1"/>
    </row>
    <row r="764" spans="11:11" ht="19.5" customHeight="1">
      <c r="K764" s="1"/>
    </row>
    <row r="765" spans="11:11" ht="19.5" customHeight="1">
      <c r="K765" s="1"/>
    </row>
    <row r="766" spans="11:11" ht="19.5" customHeight="1">
      <c r="K766" s="1"/>
    </row>
    <row r="767" spans="11:11" ht="19.5" customHeight="1">
      <c r="K767" s="1"/>
    </row>
    <row r="768" spans="11:11" ht="19.5" customHeight="1">
      <c r="K768" s="1"/>
    </row>
    <row r="769" spans="11:11" ht="19.5" customHeight="1">
      <c r="K769" s="1"/>
    </row>
    <row r="770" spans="11:11" ht="19.5" customHeight="1">
      <c r="K770" s="1"/>
    </row>
    <row r="771" spans="11:11" ht="19.5" customHeight="1">
      <c r="K771" s="1"/>
    </row>
    <row r="772" spans="11:11" ht="19.5" customHeight="1">
      <c r="K772" s="1"/>
    </row>
    <row r="773" spans="11:11" ht="19.5" customHeight="1">
      <c r="K773" s="1"/>
    </row>
    <row r="774" spans="11:11" ht="19.5" customHeight="1">
      <c r="K774" s="1"/>
    </row>
    <row r="775" spans="11:11" ht="19.5" customHeight="1">
      <c r="K775" s="1"/>
    </row>
    <row r="776" spans="11:11" ht="19.5" customHeight="1">
      <c r="K776" s="1"/>
    </row>
    <row r="777" spans="11:11" ht="19.5" customHeight="1">
      <c r="K777" s="1"/>
    </row>
    <row r="778" spans="11:11" ht="19.5" customHeight="1">
      <c r="K778" s="1"/>
    </row>
    <row r="779" spans="11:11" ht="19.5" customHeight="1">
      <c r="K779" s="1"/>
    </row>
    <row r="780" spans="11:11" ht="19.5" customHeight="1">
      <c r="K780" s="1"/>
    </row>
    <row r="781" spans="11:11" ht="19.5" customHeight="1">
      <c r="K781" s="1"/>
    </row>
    <row r="782" spans="11:11" ht="19.5" customHeight="1">
      <c r="K782" s="1"/>
    </row>
    <row r="783" spans="11:11" ht="19.5" customHeight="1">
      <c r="K783" s="1"/>
    </row>
    <row r="784" spans="11:11" ht="19.5" customHeight="1">
      <c r="K784" s="1"/>
    </row>
    <row r="785" spans="11:11" ht="19.5" customHeight="1">
      <c r="K785" s="1"/>
    </row>
    <row r="786" spans="11:11" ht="19.5" customHeight="1">
      <c r="K786" s="1"/>
    </row>
    <row r="787" spans="11:11" ht="19.5" customHeight="1">
      <c r="K787" s="1"/>
    </row>
    <row r="788" spans="11:11" ht="19.5" customHeight="1">
      <c r="K788" s="1"/>
    </row>
    <row r="789" spans="11:11" ht="19.5" customHeight="1">
      <c r="K789" s="1"/>
    </row>
    <row r="790" spans="11:11" ht="19.5" customHeight="1">
      <c r="K790" s="1"/>
    </row>
    <row r="791" spans="11:11" ht="19.5" customHeight="1">
      <c r="K791" s="1"/>
    </row>
    <row r="792" spans="11:11" ht="19.5" customHeight="1">
      <c r="K792" s="1"/>
    </row>
    <row r="793" spans="11:11" ht="19.5" customHeight="1">
      <c r="K793" s="1"/>
    </row>
    <row r="794" spans="11:11" ht="19.5" customHeight="1">
      <c r="K794" s="1"/>
    </row>
    <row r="795" spans="11:11" ht="19.5" customHeight="1">
      <c r="K795" s="1"/>
    </row>
    <row r="796" spans="11:11" ht="19.5" customHeight="1">
      <c r="K796" s="1"/>
    </row>
    <row r="797" spans="11:11" ht="19.5" customHeight="1">
      <c r="K797" s="1"/>
    </row>
    <row r="798" spans="11:11" ht="19.5" customHeight="1">
      <c r="K798" s="1"/>
    </row>
    <row r="799" spans="11:11" ht="19.5" customHeight="1">
      <c r="K799" s="1"/>
    </row>
    <row r="800" spans="11:11" ht="19.5" customHeight="1">
      <c r="K800" s="1"/>
    </row>
    <row r="801" spans="11:11" ht="19.5" customHeight="1">
      <c r="K801" s="1"/>
    </row>
    <row r="802" spans="11:11" ht="19.5" customHeight="1">
      <c r="K802" s="1"/>
    </row>
    <row r="803" spans="11:11" ht="19.5" customHeight="1">
      <c r="K803" s="1"/>
    </row>
    <row r="804" spans="11:11" ht="19.5" customHeight="1">
      <c r="K804" s="1"/>
    </row>
    <row r="805" spans="11:11" ht="19.5" customHeight="1">
      <c r="K805" s="1"/>
    </row>
    <row r="806" spans="11:11" ht="19.5" customHeight="1">
      <c r="K806" s="1"/>
    </row>
    <row r="807" spans="11:11" ht="19.5" customHeight="1">
      <c r="K807" s="1"/>
    </row>
    <row r="808" spans="11:11" ht="19.5" customHeight="1">
      <c r="K808" s="1"/>
    </row>
    <row r="809" spans="11:11" ht="19.5" customHeight="1">
      <c r="K809" s="1"/>
    </row>
    <row r="810" spans="11:11" ht="19.5" customHeight="1">
      <c r="K810" s="1"/>
    </row>
    <row r="811" spans="11:11" ht="19.5" customHeight="1">
      <c r="K811" s="1"/>
    </row>
    <row r="812" spans="11:11" ht="19.5" customHeight="1">
      <c r="K812" s="1"/>
    </row>
    <row r="813" spans="11:11" ht="19.5" customHeight="1">
      <c r="K813" s="1"/>
    </row>
    <row r="814" spans="11:11" ht="19.5" customHeight="1">
      <c r="K814" s="1"/>
    </row>
    <row r="815" spans="11:11" ht="19.5" customHeight="1">
      <c r="K815" s="1"/>
    </row>
    <row r="816" spans="11:11" ht="19.5" customHeight="1">
      <c r="K816" s="1"/>
    </row>
    <row r="817" spans="11:11" ht="19.5" customHeight="1">
      <c r="K817" s="1"/>
    </row>
    <row r="818" spans="11:11" ht="19.5" customHeight="1">
      <c r="K818" s="1"/>
    </row>
    <row r="819" spans="11:11" ht="19.5" customHeight="1">
      <c r="K819" s="1"/>
    </row>
    <row r="820" spans="11:11" ht="19.5" customHeight="1">
      <c r="K820" s="1"/>
    </row>
    <row r="821" spans="11:11" ht="19.5" customHeight="1">
      <c r="K821" s="1"/>
    </row>
    <row r="822" spans="11:11" ht="19.5" customHeight="1">
      <c r="K822" s="1"/>
    </row>
    <row r="823" spans="11:11" ht="19.5" customHeight="1">
      <c r="K823" s="1"/>
    </row>
    <row r="824" spans="11:11" ht="19.5" customHeight="1">
      <c r="K824" s="1"/>
    </row>
    <row r="825" spans="11:11" ht="19.5" customHeight="1">
      <c r="K825" s="1"/>
    </row>
    <row r="826" spans="11:11" ht="19.5" customHeight="1">
      <c r="K826" s="1"/>
    </row>
    <row r="827" spans="11:11" ht="19.5" customHeight="1">
      <c r="K827" s="1"/>
    </row>
    <row r="828" spans="11:11" ht="19.5" customHeight="1">
      <c r="K828" s="1"/>
    </row>
    <row r="829" spans="11:11" ht="19.5" customHeight="1">
      <c r="K829" s="1"/>
    </row>
    <row r="830" spans="11:11" ht="19.5" customHeight="1">
      <c r="K830" s="1"/>
    </row>
    <row r="831" spans="11:11" ht="19.5" customHeight="1">
      <c r="K831" s="1"/>
    </row>
    <row r="832" spans="11:11" ht="19.5" customHeight="1">
      <c r="K832" s="1"/>
    </row>
    <row r="833" spans="11:11" ht="19.5" customHeight="1">
      <c r="K833" s="1"/>
    </row>
    <row r="834" spans="11:11" ht="19.5" customHeight="1">
      <c r="K834" s="1"/>
    </row>
    <row r="835" spans="11:11" ht="19.5" customHeight="1">
      <c r="K835" s="1"/>
    </row>
    <row r="836" spans="11:11" ht="19.5" customHeight="1">
      <c r="K836" s="1"/>
    </row>
    <row r="837" spans="11:11" ht="19.5" customHeight="1">
      <c r="K837" s="1"/>
    </row>
    <row r="838" spans="11:11" ht="19.5" customHeight="1">
      <c r="K838" s="1"/>
    </row>
    <row r="839" spans="11:11" ht="19.5" customHeight="1">
      <c r="K839" s="1"/>
    </row>
    <row r="840" spans="11:11" ht="19.5" customHeight="1">
      <c r="K840" s="1"/>
    </row>
    <row r="841" spans="11:11" ht="19.5" customHeight="1">
      <c r="K841" s="1"/>
    </row>
    <row r="842" spans="11:11" ht="19.5" customHeight="1">
      <c r="K842" s="1"/>
    </row>
    <row r="843" spans="11:11" ht="19.5" customHeight="1">
      <c r="K843" s="1"/>
    </row>
    <row r="844" spans="11:11" ht="19.5" customHeight="1">
      <c r="K844" s="1"/>
    </row>
    <row r="845" spans="11:11" ht="19.5" customHeight="1">
      <c r="K845" s="1"/>
    </row>
    <row r="846" spans="11:11" ht="19.5" customHeight="1">
      <c r="K846" s="1"/>
    </row>
    <row r="847" spans="11:11" ht="19.5" customHeight="1">
      <c r="K847" s="1"/>
    </row>
    <row r="848" spans="11:11" ht="19.5" customHeight="1">
      <c r="K848" s="1"/>
    </row>
    <row r="849" spans="11:11" ht="19.5" customHeight="1">
      <c r="K849" s="1"/>
    </row>
    <row r="850" spans="11:11" ht="19.5" customHeight="1">
      <c r="K850" s="1"/>
    </row>
    <row r="851" spans="11:11" ht="19.5" customHeight="1">
      <c r="K851" s="1"/>
    </row>
    <row r="852" spans="11:11" ht="19.5" customHeight="1">
      <c r="K852" s="1"/>
    </row>
    <row r="853" spans="11:11" ht="19.5" customHeight="1">
      <c r="K853" s="1"/>
    </row>
    <row r="854" spans="11:11" ht="19.5" customHeight="1">
      <c r="K854" s="1"/>
    </row>
    <row r="855" spans="11:11" ht="19.5" customHeight="1">
      <c r="K855" s="1"/>
    </row>
    <row r="856" spans="11:11" ht="19.5" customHeight="1">
      <c r="K856" s="1"/>
    </row>
    <row r="857" spans="11:11" ht="19.5" customHeight="1">
      <c r="K857" s="1"/>
    </row>
    <row r="858" spans="11:11" ht="19.5" customHeight="1">
      <c r="K858" s="1"/>
    </row>
    <row r="859" spans="11:11" ht="19.5" customHeight="1">
      <c r="K859" s="1"/>
    </row>
    <row r="860" spans="11:11" ht="19.5" customHeight="1">
      <c r="K860" s="1"/>
    </row>
    <row r="861" spans="11:11" ht="19.5" customHeight="1">
      <c r="K861" s="1"/>
    </row>
    <row r="862" spans="11:11" ht="19.5" customHeight="1">
      <c r="K862" s="1"/>
    </row>
    <row r="863" spans="11:11" ht="19.5" customHeight="1">
      <c r="K863" s="1"/>
    </row>
    <row r="864" spans="11:11" ht="19.5" customHeight="1">
      <c r="K864" s="1"/>
    </row>
    <row r="865" spans="11:11" ht="19.5" customHeight="1">
      <c r="K865" s="1"/>
    </row>
    <row r="866" spans="11:11" ht="19.5" customHeight="1">
      <c r="K866" s="1"/>
    </row>
    <row r="867" spans="11:11" ht="19.5" customHeight="1">
      <c r="K867" s="1"/>
    </row>
    <row r="868" spans="11:11" ht="19.5" customHeight="1">
      <c r="K868" s="1"/>
    </row>
    <row r="869" spans="11:11" ht="19.5" customHeight="1">
      <c r="K869" s="1"/>
    </row>
    <row r="870" spans="11:11" ht="19.5" customHeight="1">
      <c r="K870" s="1"/>
    </row>
    <row r="871" spans="11:11" ht="19.5" customHeight="1">
      <c r="K871" s="1"/>
    </row>
    <row r="872" spans="11:11" ht="19.5" customHeight="1">
      <c r="K872" s="1"/>
    </row>
    <row r="873" spans="11:11" ht="19.5" customHeight="1">
      <c r="K873" s="1"/>
    </row>
    <row r="874" spans="11:11" ht="19.5" customHeight="1">
      <c r="K874" s="1"/>
    </row>
    <row r="875" spans="11:11" ht="19.5" customHeight="1">
      <c r="K875" s="1"/>
    </row>
    <row r="876" spans="11:11" ht="19.5" customHeight="1">
      <c r="K876" s="1"/>
    </row>
    <row r="877" spans="11:11" ht="19.5" customHeight="1">
      <c r="K877" s="1"/>
    </row>
    <row r="878" spans="11:11" ht="19.5" customHeight="1">
      <c r="K878" s="1"/>
    </row>
    <row r="879" spans="11:11" ht="19.5" customHeight="1">
      <c r="K879" s="1"/>
    </row>
    <row r="880" spans="11:11" ht="19.5" customHeight="1">
      <c r="K880" s="1"/>
    </row>
    <row r="881" spans="11:11" ht="19.5" customHeight="1">
      <c r="K881" s="1"/>
    </row>
    <row r="882" spans="11:11" ht="19.5" customHeight="1">
      <c r="K882" s="1"/>
    </row>
    <row r="883" spans="11:11" ht="19.5" customHeight="1">
      <c r="K883" s="1"/>
    </row>
    <row r="884" spans="11:11" ht="19.5" customHeight="1">
      <c r="K884" s="1"/>
    </row>
    <row r="885" spans="11:11" ht="19.5" customHeight="1">
      <c r="K885" s="1"/>
    </row>
    <row r="886" spans="11:11" ht="19.5" customHeight="1">
      <c r="K886" s="1"/>
    </row>
    <row r="887" spans="11:11" ht="19.5" customHeight="1">
      <c r="K887" s="1"/>
    </row>
    <row r="888" spans="11:11" ht="19.5" customHeight="1">
      <c r="K888" s="1"/>
    </row>
    <row r="889" spans="11:11" ht="19.5" customHeight="1">
      <c r="K889" s="1"/>
    </row>
    <row r="890" spans="11:11" ht="19.5" customHeight="1">
      <c r="K890" s="1"/>
    </row>
    <row r="891" spans="11:11" ht="19.5" customHeight="1">
      <c r="K891" s="1"/>
    </row>
    <row r="892" spans="11:11" ht="19.5" customHeight="1">
      <c r="K892" s="1"/>
    </row>
    <row r="893" spans="11:11" ht="19.5" customHeight="1">
      <c r="K893" s="1"/>
    </row>
    <row r="894" spans="11:11" ht="19.5" customHeight="1">
      <c r="K894" s="1"/>
    </row>
    <row r="895" spans="11:11" ht="19.5" customHeight="1">
      <c r="K895" s="1"/>
    </row>
    <row r="896" spans="11:11" ht="19.5" customHeight="1">
      <c r="K896" s="1"/>
    </row>
    <row r="897" spans="11:11" ht="19.5" customHeight="1">
      <c r="K897" s="1"/>
    </row>
    <row r="898" spans="11:11" ht="19.5" customHeight="1">
      <c r="K898" s="1"/>
    </row>
    <row r="899" spans="11:11" ht="19.5" customHeight="1">
      <c r="K899" s="1"/>
    </row>
    <row r="900" spans="11:11" ht="19.5" customHeight="1">
      <c r="K900" s="1"/>
    </row>
    <row r="901" spans="11:11" ht="19.5" customHeight="1">
      <c r="K901" s="1"/>
    </row>
    <row r="902" spans="11:11" ht="19.5" customHeight="1">
      <c r="K902" s="1"/>
    </row>
    <row r="903" spans="11:11" ht="19.5" customHeight="1">
      <c r="K903" s="1"/>
    </row>
    <row r="904" spans="11:11" ht="19.5" customHeight="1">
      <c r="K904" s="1"/>
    </row>
    <row r="905" spans="11:11" ht="19.5" customHeight="1">
      <c r="K905" s="1"/>
    </row>
    <row r="906" spans="11:11" ht="19.5" customHeight="1">
      <c r="K906" s="1"/>
    </row>
    <row r="907" spans="11:11" ht="19.5" customHeight="1">
      <c r="K907" s="1"/>
    </row>
    <row r="908" spans="11:11" ht="19.5" customHeight="1">
      <c r="K908" s="1"/>
    </row>
    <row r="909" spans="11:11" ht="19.5" customHeight="1">
      <c r="K909" s="1"/>
    </row>
    <row r="910" spans="11:11" ht="19.5" customHeight="1">
      <c r="K910" s="1"/>
    </row>
    <row r="911" spans="11:11" ht="19.5" customHeight="1">
      <c r="K911" s="1"/>
    </row>
    <row r="912" spans="11:11" ht="19.5" customHeight="1">
      <c r="K912" s="1"/>
    </row>
    <row r="913" spans="11:11" ht="19.5" customHeight="1">
      <c r="K913" s="1"/>
    </row>
    <row r="914" spans="11:11" ht="19.5" customHeight="1">
      <c r="K914" s="1"/>
    </row>
    <row r="915" spans="11:11" ht="19.5" customHeight="1">
      <c r="K915" s="1"/>
    </row>
    <row r="916" spans="11:11" ht="19.5" customHeight="1">
      <c r="K916" s="1"/>
    </row>
    <row r="917" spans="11:11" ht="19.5" customHeight="1">
      <c r="K917" s="1"/>
    </row>
    <row r="918" spans="11:11" ht="19.5" customHeight="1">
      <c r="K918" s="1"/>
    </row>
    <row r="919" spans="11:11" ht="19.5" customHeight="1">
      <c r="K919" s="1"/>
    </row>
    <row r="920" spans="11:11" ht="19.5" customHeight="1">
      <c r="K920" s="1"/>
    </row>
    <row r="921" spans="11:11" ht="19.5" customHeight="1">
      <c r="K921" s="1"/>
    </row>
    <row r="922" spans="11:11" ht="19.5" customHeight="1">
      <c r="K922" s="1"/>
    </row>
    <row r="923" spans="11:11" ht="19.5" customHeight="1">
      <c r="K923" s="1"/>
    </row>
    <row r="924" spans="11:11" ht="19.5" customHeight="1">
      <c r="K924" s="1"/>
    </row>
    <row r="925" spans="11:11" ht="19.5" customHeight="1">
      <c r="K925" s="1"/>
    </row>
    <row r="926" spans="11:11" ht="19.5" customHeight="1">
      <c r="K926" s="1"/>
    </row>
    <row r="927" spans="11:11" ht="19.5" customHeight="1">
      <c r="K927" s="1"/>
    </row>
    <row r="928" spans="11:11" ht="19.5" customHeight="1">
      <c r="K928" s="1"/>
    </row>
    <row r="929" spans="11:11" ht="19.5" customHeight="1">
      <c r="K929" s="1"/>
    </row>
    <row r="930" spans="11:11" ht="19.5" customHeight="1">
      <c r="K930" s="1"/>
    </row>
    <row r="931" spans="11:11" ht="19.5" customHeight="1">
      <c r="K931" s="1"/>
    </row>
    <row r="932" spans="11:11" ht="19.5" customHeight="1">
      <c r="K932" s="1"/>
    </row>
    <row r="933" spans="11:11" ht="19.5" customHeight="1">
      <c r="K933" s="1"/>
    </row>
    <row r="934" spans="11:11" ht="19.5" customHeight="1">
      <c r="K934" s="1"/>
    </row>
    <row r="935" spans="11:11" ht="19.5" customHeight="1">
      <c r="K935" s="1"/>
    </row>
    <row r="936" spans="11:11" ht="19.5" customHeight="1">
      <c r="K936" s="1"/>
    </row>
    <row r="937" spans="11:11" ht="19.5" customHeight="1">
      <c r="K937" s="1"/>
    </row>
    <row r="938" spans="11:11" ht="19.5" customHeight="1">
      <c r="K938" s="1"/>
    </row>
    <row r="939" spans="11:11" ht="19.5" customHeight="1">
      <c r="K939" s="1"/>
    </row>
    <row r="940" spans="11:11" ht="19.5" customHeight="1">
      <c r="K940" s="1"/>
    </row>
    <row r="941" spans="11:11" ht="19.5" customHeight="1">
      <c r="K941" s="1"/>
    </row>
    <row r="942" spans="11:11" ht="19.5" customHeight="1">
      <c r="K942" s="1"/>
    </row>
    <row r="943" spans="11:11" ht="19.5" customHeight="1">
      <c r="K943" s="1"/>
    </row>
    <row r="944" spans="11:11" ht="19.5" customHeight="1">
      <c r="K944" s="1"/>
    </row>
    <row r="945" spans="11:11" ht="19.5" customHeight="1">
      <c r="K945" s="1"/>
    </row>
    <row r="946" spans="11:11" ht="19.5" customHeight="1">
      <c r="K946" s="1"/>
    </row>
    <row r="947" spans="11:11" ht="19.5" customHeight="1">
      <c r="K947" s="1"/>
    </row>
    <row r="948" spans="11:11" ht="19.5" customHeight="1">
      <c r="K948" s="1"/>
    </row>
    <row r="949" spans="11:11" ht="19.5" customHeight="1">
      <c r="K949" s="1"/>
    </row>
    <row r="950" spans="11:11" ht="19.5" customHeight="1">
      <c r="K950" s="1"/>
    </row>
    <row r="951" spans="11:11" ht="19.5" customHeight="1">
      <c r="K951" s="1"/>
    </row>
    <row r="952" spans="11:11" ht="19.5" customHeight="1">
      <c r="K952" s="1"/>
    </row>
    <row r="953" spans="11:11" ht="19.5" customHeight="1">
      <c r="K953" s="1"/>
    </row>
    <row r="954" spans="11:11" ht="19.5" customHeight="1">
      <c r="K954" s="1"/>
    </row>
    <row r="955" spans="11:11" ht="19.5" customHeight="1">
      <c r="K955" s="1"/>
    </row>
    <row r="956" spans="11:11" ht="19.5" customHeight="1">
      <c r="K956" s="1"/>
    </row>
    <row r="957" spans="11:11" ht="19.5" customHeight="1">
      <c r="K957" s="1"/>
    </row>
    <row r="958" spans="11:11" ht="19.5" customHeight="1">
      <c r="K958" s="1"/>
    </row>
    <row r="959" spans="11:11" ht="19.5" customHeight="1">
      <c r="K959" s="1"/>
    </row>
    <row r="960" spans="11:11" ht="19.5" customHeight="1">
      <c r="K960" s="1"/>
    </row>
    <row r="961" spans="11:11" ht="19.5" customHeight="1">
      <c r="K961" s="1"/>
    </row>
    <row r="962" spans="11:11" ht="19.5" customHeight="1">
      <c r="K962" s="1"/>
    </row>
    <row r="963" spans="11:11" ht="19.5" customHeight="1">
      <c r="K963" s="1"/>
    </row>
    <row r="964" spans="11:11" ht="19.5" customHeight="1">
      <c r="K964" s="1"/>
    </row>
    <row r="965" spans="11:11" ht="19.5" customHeight="1">
      <c r="K965" s="1"/>
    </row>
    <row r="966" spans="11:11" ht="19.5" customHeight="1">
      <c r="K966" s="1"/>
    </row>
    <row r="967" spans="11:11" ht="19.5" customHeight="1">
      <c r="K967" s="1"/>
    </row>
    <row r="968" spans="11:11" ht="19.5" customHeight="1">
      <c r="K968" s="1"/>
    </row>
    <row r="969" spans="11:11" ht="19.5" customHeight="1">
      <c r="K969" s="1"/>
    </row>
    <row r="970" spans="11:11" ht="19.5" customHeight="1">
      <c r="K970" s="1"/>
    </row>
    <row r="971" spans="11:11" ht="19.5" customHeight="1">
      <c r="K971" s="1"/>
    </row>
    <row r="972" spans="11:11" ht="19.5" customHeight="1">
      <c r="K972" s="1"/>
    </row>
    <row r="973" spans="11:11" ht="19.5" customHeight="1">
      <c r="K973" s="1"/>
    </row>
    <row r="974" spans="11:11" ht="19.5" customHeight="1">
      <c r="K974" s="1"/>
    </row>
    <row r="975" spans="11:11" ht="19.5" customHeight="1">
      <c r="K975" s="1"/>
    </row>
    <row r="976" spans="11:11" ht="19.5" customHeight="1">
      <c r="K976" s="1"/>
    </row>
    <row r="977" spans="11:11" ht="19.5" customHeight="1">
      <c r="K977" s="1"/>
    </row>
    <row r="978" spans="11:11" ht="19.5" customHeight="1">
      <c r="K978" s="1"/>
    </row>
    <row r="979" spans="11:11" ht="19.5" customHeight="1">
      <c r="K979" s="1"/>
    </row>
    <row r="980" spans="11:11" ht="19.5" customHeight="1">
      <c r="K980" s="1"/>
    </row>
    <row r="981" spans="11:11" ht="19.5" customHeight="1">
      <c r="K981" s="1"/>
    </row>
    <row r="982" spans="11:11" ht="19.5" customHeight="1">
      <c r="K982" s="1"/>
    </row>
    <row r="983" spans="11:11" ht="19.5" customHeight="1">
      <c r="K983" s="1"/>
    </row>
    <row r="984" spans="11:11" ht="19.5" customHeight="1">
      <c r="K984" s="1"/>
    </row>
    <row r="985" spans="11:11" ht="19.5" customHeight="1">
      <c r="K985" s="1"/>
    </row>
    <row r="986" spans="11:11" ht="19.5" customHeight="1">
      <c r="K986" s="1"/>
    </row>
    <row r="987" spans="11:11" ht="19.5" customHeight="1">
      <c r="K987" s="1"/>
    </row>
    <row r="988" spans="11:11" ht="19.5" customHeight="1">
      <c r="K988" s="1"/>
    </row>
    <row r="989" spans="11:11" ht="19.5" customHeight="1">
      <c r="K989" s="1"/>
    </row>
    <row r="990" spans="11:11" ht="19.5" customHeight="1">
      <c r="K990" s="1"/>
    </row>
    <row r="991" spans="11:11" ht="19.5" customHeight="1">
      <c r="K991" s="1"/>
    </row>
    <row r="992" spans="11:11" ht="19.5" customHeight="1">
      <c r="K992" s="1"/>
    </row>
    <row r="993" spans="11:11" ht="19.5" customHeight="1">
      <c r="K993" s="1"/>
    </row>
    <row r="994" spans="11:11" ht="19.5" customHeight="1">
      <c r="K994" s="1"/>
    </row>
    <row r="995" spans="11:11" ht="19.5" customHeight="1">
      <c r="K995" s="1"/>
    </row>
    <row r="996" spans="11:11" ht="19.5" customHeight="1">
      <c r="K996" s="1"/>
    </row>
    <row r="997" spans="11:11" ht="19.5" customHeight="1">
      <c r="K997" s="1"/>
    </row>
    <row r="998" spans="11:11" ht="19.5" customHeight="1">
      <c r="K998" s="1"/>
    </row>
    <row r="999" spans="11:11" ht="19.5" customHeight="1">
      <c r="K999" s="1"/>
    </row>
    <row r="1000" spans="11:11" ht="19.5" customHeight="1">
      <c r="K1000" s="1"/>
    </row>
  </sheetData>
  <mergeCells count="11">
    <mergeCell ref="A50:B50"/>
    <mergeCell ref="A51:B51"/>
    <mergeCell ref="E3:G3"/>
    <mergeCell ref="H3:J3"/>
    <mergeCell ref="A6:A10"/>
    <mergeCell ref="A11:A15"/>
    <mergeCell ref="A16:A20"/>
    <mergeCell ref="A21:A25"/>
    <mergeCell ref="A26:A30"/>
    <mergeCell ref="A31:A35"/>
    <mergeCell ref="E37:G37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0.109375" defaultRowHeight="15" customHeight="1"/>
  <cols>
    <col min="1" max="1" width="5.109375" customWidth="1"/>
    <col min="2" max="2" width="5.21875" customWidth="1"/>
    <col min="3" max="3" width="12.33203125" customWidth="1"/>
    <col min="4" max="4" width="11.5546875" customWidth="1"/>
    <col min="5" max="5" width="11.6640625" customWidth="1"/>
    <col min="6" max="6" width="11.21875" customWidth="1"/>
    <col min="7" max="8" width="12.33203125" customWidth="1"/>
    <col min="9" max="9" width="11.44140625" customWidth="1"/>
    <col min="10" max="10" width="12.33203125" customWidth="1"/>
    <col min="11" max="11" width="9.77734375" customWidth="1"/>
    <col min="12" max="26" width="8" customWidth="1"/>
  </cols>
  <sheetData>
    <row r="1" spans="1:26" ht="23.25" customHeight="1">
      <c r="A1" s="2" t="s">
        <v>0</v>
      </c>
      <c r="B1" s="3"/>
      <c r="C1" s="5"/>
      <c r="D1" s="5"/>
      <c r="E1" s="6"/>
      <c r="F1" s="7" t="s">
        <v>1</v>
      </c>
      <c r="G1" s="6"/>
      <c r="H1" s="5"/>
      <c r="I1" s="2" t="s">
        <v>170</v>
      </c>
      <c r="J1" s="5"/>
      <c r="K1" s="1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8.75" customHeight="1">
      <c r="A2" s="2" t="s">
        <v>171</v>
      </c>
      <c r="B2" s="3"/>
      <c r="C2" s="5"/>
      <c r="D2" s="5"/>
      <c r="E2" s="9"/>
      <c r="F2" s="174" t="s">
        <v>4</v>
      </c>
      <c r="G2" s="169"/>
      <c r="H2" s="5"/>
      <c r="I2" s="5"/>
      <c r="J2" s="5"/>
      <c r="K2" s="1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6.75" customHeight="1">
      <c r="A3" s="5"/>
      <c r="B3" s="11"/>
      <c r="C3" s="11"/>
      <c r="D3" s="11"/>
      <c r="E3" s="5"/>
      <c r="F3" s="5"/>
      <c r="G3" s="5"/>
      <c r="H3" s="5"/>
      <c r="I3" s="5"/>
      <c r="J3" s="5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9.5" customHeight="1">
      <c r="A4" s="25" t="s">
        <v>5</v>
      </c>
      <c r="B4" s="25" t="s">
        <v>6</v>
      </c>
      <c r="C4" s="139" t="s">
        <v>172</v>
      </c>
      <c r="D4" s="139" t="s">
        <v>173</v>
      </c>
      <c r="E4" s="139" t="s">
        <v>174</v>
      </c>
      <c r="F4" s="139" t="s">
        <v>175</v>
      </c>
      <c r="G4" s="140" t="s">
        <v>176</v>
      </c>
      <c r="H4" s="139" t="s">
        <v>177</v>
      </c>
      <c r="I4" s="139" t="s">
        <v>178</v>
      </c>
      <c r="J4" s="141" t="s">
        <v>179</v>
      </c>
      <c r="K4" s="142" t="s">
        <v>15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7.25" customHeight="1">
      <c r="A5" s="180" t="s">
        <v>17</v>
      </c>
      <c r="B5" s="29">
        <v>1</v>
      </c>
      <c r="C5" s="143" t="s">
        <v>18</v>
      </c>
      <c r="D5" s="143" t="s">
        <v>18</v>
      </c>
      <c r="E5" s="143" t="s">
        <v>18</v>
      </c>
      <c r="F5" s="143" t="s">
        <v>18</v>
      </c>
      <c r="G5" s="144" t="s">
        <v>18</v>
      </c>
      <c r="H5" s="143" t="s">
        <v>18</v>
      </c>
      <c r="I5" s="143" t="s">
        <v>18</v>
      </c>
      <c r="J5" s="145" t="s">
        <v>18</v>
      </c>
      <c r="K5" s="146" t="s">
        <v>16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7.25" customHeight="1">
      <c r="A6" s="181"/>
      <c r="B6" s="29">
        <v>2</v>
      </c>
      <c r="C6" s="147" t="s">
        <v>180</v>
      </c>
      <c r="D6" s="147" t="s">
        <v>63</v>
      </c>
      <c r="E6" s="147" t="s">
        <v>40</v>
      </c>
      <c r="F6" s="147" t="s">
        <v>57</v>
      </c>
      <c r="G6" s="148" t="s">
        <v>74</v>
      </c>
      <c r="H6" s="147" t="s">
        <v>181</v>
      </c>
      <c r="I6" s="147" t="s">
        <v>182</v>
      </c>
      <c r="J6" s="149" t="s">
        <v>53</v>
      </c>
      <c r="K6" s="146" t="s">
        <v>183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7.25" customHeight="1">
      <c r="A7" s="181"/>
      <c r="B7" s="29">
        <v>3</v>
      </c>
      <c r="C7" s="147" t="s">
        <v>53</v>
      </c>
      <c r="D7" s="147" t="s">
        <v>89</v>
      </c>
      <c r="E7" s="147" t="s">
        <v>184</v>
      </c>
      <c r="F7" s="147" t="s">
        <v>57</v>
      </c>
      <c r="G7" s="148" t="s">
        <v>185</v>
      </c>
      <c r="H7" s="147" t="s">
        <v>40</v>
      </c>
      <c r="I7" s="147" t="s">
        <v>186</v>
      </c>
      <c r="J7" s="149" t="s">
        <v>187</v>
      </c>
      <c r="K7" s="146" t="s">
        <v>188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>
      <c r="A8" s="181"/>
      <c r="B8" s="29">
        <v>4</v>
      </c>
      <c r="C8" s="147" t="s">
        <v>40</v>
      </c>
      <c r="D8" s="147" t="s">
        <v>53</v>
      </c>
      <c r="E8" s="147" t="s">
        <v>189</v>
      </c>
      <c r="F8" s="147" t="s">
        <v>63</v>
      </c>
      <c r="G8" s="148" t="s">
        <v>185</v>
      </c>
      <c r="H8" s="147" t="s">
        <v>182</v>
      </c>
      <c r="I8" s="147" t="s">
        <v>186</v>
      </c>
      <c r="J8" s="149" t="s">
        <v>190</v>
      </c>
      <c r="K8" s="146" t="s">
        <v>61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7.25" customHeight="1">
      <c r="A9" s="182"/>
      <c r="B9" s="50">
        <v>5</v>
      </c>
      <c r="C9" s="150" t="s">
        <v>89</v>
      </c>
      <c r="D9" s="150" t="s">
        <v>184</v>
      </c>
      <c r="E9" s="150" t="s">
        <v>60</v>
      </c>
      <c r="F9" s="150" t="s">
        <v>189</v>
      </c>
      <c r="G9" s="151" t="s">
        <v>182</v>
      </c>
      <c r="H9" s="150" t="s">
        <v>191</v>
      </c>
      <c r="I9" s="150" t="s">
        <v>192</v>
      </c>
      <c r="J9" s="152" t="s">
        <v>193</v>
      </c>
      <c r="K9" s="153" t="s">
        <v>194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7.25" customHeight="1">
      <c r="A10" s="183" t="s">
        <v>62</v>
      </c>
      <c r="B10" s="71">
        <v>1</v>
      </c>
      <c r="C10" s="154" t="s">
        <v>195</v>
      </c>
      <c r="D10" s="147" t="s">
        <v>57</v>
      </c>
      <c r="E10" s="155" t="s">
        <v>50</v>
      </c>
      <c r="F10" s="154" t="s">
        <v>52</v>
      </c>
      <c r="G10" s="147" t="s">
        <v>184</v>
      </c>
      <c r="H10" s="155" t="s">
        <v>181</v>
      </c>
      <c r="I10" s="155" t="s">
        <v>186</v>
      </c>
      <c r="J10" s="156" t="s">
        <v>187</v>
      </c>
      <c r="K10" s="146" t="s">
        <v>196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7.25" customHeight="1">
      <c r="A11" s="181"/>
      <c r="B11" s="29">
        <v>2</v>
      </c>
      <c r="C11" s="147" t="s">
        <v>197</v>
      </c>
      <c r="D11" s="147" t="s">
        <v>198</v>
      </c>
      <c r="E11" s="147" t="s">
        <v>52</v>
      </c>
      <c r="F11" s="143" t="s">
        <v>50</v>
      </c>
      <c r="G11" s="147" t="s">
        <v>181</v>
      </c>
      <c r="H11" s="147" t="s">
        <v>184</v>
      </c>
      <c r="I11" s="147" t="s">
        <v>53</v>
      </c>
      <c r="J11" s="149" t="s">
        <v>190</v>
      </c>
      <c r="K11" s="146" t="s">
        <v>42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7.25" customHeight="1">
      <c r="A12" s="181"/>
      <c r="B12" s="29">
        <v>3</v>
      </c>
      <c r="C12" s="157" t="s">
        <v>198</v>
      </c>
      <c r="D12" s="147" t="s">
        <v>48</v>
      </c>
      <c r="E12" s="147" t="s">
        <v>52</v>
      </c>
      <c r="F12" s="147" t="s">
        <v>63</v>
      </c>
      <c r="G12" s="147" t="s">
        <v>199</v>
      </c>
      <c r="H12" s="147" t="s">
        <v>186</v>
      </c>
      <c r="I12" s="147" t="s">
        <v>187</v>
      </c>
      <c r="J12" s="149" t="s">
        <v>53</v>
      </c>
      <c r="K12" s="146" t="s">
        <v>200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7.25" customHeight="1">
      <c r="A13" s="181"/>
      <c r="B13" s="29">
        <v>4</v>
      </c>
      <c r="C13" s="147" t="s">
        <v>50</v>
      </c>
      <c r="D13" s="147" t="s">
        <v>53</v>
      </c>
      <c r="E13" s="147" t="s">
        <v>198</v>
      </c>
      <c r="F13" s="147" t="s">
        <v>89</v>
      </c>
      <c r="G13" s="147" t="s">
        <v>63</v>
      </c>
      <c r="H13" s="147" t="s">
        <v>104</v>
      </c>
      <c r="I13" s="147" t="s">
        <v>201</v>
      </c>
      <c r="J13" s="150" t="s">
        <v>202</v>
      </c>
      <c r="K13" s="146" t="s">
        <v>203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7.25" customHeight="1">
      <c r="A14" s="182"/>
      <c r="B14" s="50">
        <v>5</v>
      </c>
      <c r="C14" s="158" t="s">
        <v>204</v>
      </c>
      <c r="D14" s="158" t="s">
        <v>50</v>
      </c>
      <c r="E14" s="150" t="s">
        <v>63</v>
      </c>
      <c r="F14" s="150" t="s">
        <v>198</v>
      </c>
      <c r="G14" s="150" t="s">
        <v>89</v>
      </c>
      <c r="H14" s="150" t="s">
        <v>201</v>
      </c>
      <c r="I14" s="150" t="s">
        <v>202</v>
      </c>
      <c r="J14" s="152" t="s">
        <v>184</v>
      </c>
      <c r="K14" s="146" t="s">
        <v>78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7.25" customHeight="1">
      <c r="A15" s="183" t="s">
        <v>83</v>
      </c>
      <c r="B15" s="71">
        <v>1</v>
      </c>
      <c r="C15" s="154" t="s">
        <v>53</v>
      </c>
      <c r="D15" s="154" t="s">
        <v>89</v>
      </c>
      <c r="E15" s="155" t="s">
        <v>205</v>
      </c>
      <c r="F15" s="154" t="s">
        <v>40</v>
      </c>
      <c r="G15" s="147" t="s">
        <v>199</v>
      </c>
      <c r="H15" s="150" t="s">
        <v>182</v>
      </c>
      <c r="I15" s="147" t="s">
        <v>63</v>
      </c>
      <c r="J15" s="149" t="s">
        <v>206</v>
      </c>
      <c r="K15" s="159" t="s">
        <v>82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7.25" customHeight="1">
      <c r="A16" s="181"/>
      <c r="B16" s="29">
        <v>2</v>
      </c>
      <c r="C16" s="157" t="s">
        <v>40</v>
      </c>
      <c r="D16" s="157" t="s">
        <v>48</v>
      </c>
      <c r="E16" s="147" t="s">
        <v>207</v>
      </c>
      <c r="F16" s="150" t="s">
        <v>182</v>
      </c>
      <c r="G16" s="147" t="s">
        <v>53</v>
      </c>
      <c r="H16" s="155" t="s">
        <v>63</v>
      </c>
      <c r="I16" s="147" t="s">
        <v>199</v>
      </c>
      <c r="J16" s="149" t="s">
        <v>84</v>
      </c>
      <c r="K16" s="159" t="s">
        <v>208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7.25" customHeight="1">
      <c r="A17" s="181"/>
      <c r="B17" s="29">
        <v>3</v>
      </c>
      <c r="C17" s="147" t="s">
        <v>207</v>
      </c>
      <c r="D17" s="147" t="s">
        <v>84</v>
      </c>
      <c r="E17" s="147" t="s">
        <v>53</v>
      </c>
      <c r="F17" s="147" t="s">
        <v>205</v>
      </c>
      <c r="G17" s="158" t="s">
        <v>209</v>
      </c>
      <c r="H17" s="158" t="s">
        <v>40</v>
      </c>
      <c r="I17" s="147" t="s">
        <v>210</v>
      </c>
      <c r="J17" s="149" t="s">
        <v>63</v>
      </c>
      <c r="K17" s="159" t="s">
        <v>90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7.25" customHeight="1">
      <c r="A18" s="181"/>
      <c r="B18" s="29">
        <v>4</v>
      </c>
      <c r="C18" s="147" t="s">
        <v>207</v>
      </c>
      <c r="D18" s="147" t="s">
        <v>63</v>
      </c>
      <c r="E18" s="143" t="s">
        <v>211</v>
      </c>
      <c r="F18" s="147" t="s">
        <v>53</v>
      </c>
      <c r="G18" s="147" t="s">
        <v>49</v>
      </c>
      <c r="H18" s="147" t="s">
        <v>210</v>
      </c>
      <c r="I18" s="147" t="s">
        <v>184</v>
      </c>
      <c r="J18" s="147" t="s">
        <v>182</v>
      </c>
      <c r="K18" s="159" t="s">
        <v>212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7.25" customHeight="1">
      <c r="A19" s="182"/>
      <c r="B19" s="50">
        <v>5</v>
      </c>
      <c r="C19" s="150" t="s">
        <v>184</v>
      </c>
      <c r="D19" s="150" t="s">
        <v>205</v>
      </c>
      <c r="E19" s="150" t="s">
        <v>89</v>
      </c>
      <c r="F19" s="143" t="s">
        <v>213</v>
      </c>
      <c r="G19" s="150" t="s">
        <v>84</v>
      </c>
      <c r="H19" s="150" t="s">
        <v>214</v>
      </c>
      <c r="I19" s="150" t="s">
        <v>104</v>
      </c>
      <c r="J19" s="152" t="s">
        <v>49</v>
      </c>
      <c r="K19" s="153" t="s">
        <v>102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7.25" customHeight="1">
      <c r="A20" s="183" t="s">
        <v>98</v>
      </c>
      <c r="B20" s="71">
        <v>1</v>
      </c>
      <c r="C20" s="154" t="s">
        <v>40</v>
      </c>
      <c r="D20" s="158" t="s">
        <v>48</v>
      </c>
      <c r="E20" s="147" t="s">
        <v>182</v>
      </c>
      <c r="F20" s="154" t="s">
        <v>57</v>
      </c>
      <c r="G20" s="154" t="s">
        <v>181</v>
      </c>
      <c r="H20" s="155" t="s">
        <v>77</v>
      </c>
      <c r="I20" s="155" t="s">
        <v>53</v>
      </c>
      <c r="J20" s="155" t="s">
        <v>187</v>
      </c>
      <c r="K20" s="153" t="s">
        <v>215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7.25" customHeight="1">
      <c r="A21" s="181"/>
      <c r="B21" s="29">
        <v>2</v>
      </c>
      <c r="C21" s="147" t="s">
        <v>48</v>
      </c>
      <c r="D21" s="147" t="s">
        <v>57</v>
      </c>
      <c r="E21" s="147" t="s">
        <v>216</v>
      </c>
      <c r="F21" s="143" t="s">
        <v>53</v>
      </c>
      <c r="G21" s="147" t="s">
        <v>217</v>
      </c>
      <c r="H21" s="147" t="s">
        <v>77</v>
      </c>
      <c r="I21" s="147" t="s">
        <v>40</v>
      </c>
      <c r="J21" s="149" t="s">
        <v>49</v>
      </c>
      <c r="K21" s="153" t="s">
        <v>218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7.25" customHeight="1">
      <c r="A22" s="181"/>
      <c r="B22" s="29">
        <v>3</v>
      </c>
      <c r="C22" s="147" t="s">
        <v>219</v>
      </c>
      <c r="D22" s="147" t="s">
        <v>216</v>
      </c>
      <c r="E22" s="147" t="s">
        <v>207</v>
      </c>
      <c r="F22" s="147" t="s">
        <v>197</v>
      </c>
      <c r="G22" s="147" t="s">
        <v>49</v>
      </c>
      <c r="H22" s="158" t="s">
        <v>181</v>
      </c>
      <c r="I22" s="158" t="s">
        <v>77</v>
      </c>
      <c r="J22" s="160" t="s">
        <v>182</v>
      </c>
      <c r="K22" s="153" t="s">
        <v>108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7.25" customHeight="1">
      <c r="A23" s="181"/>
      <c r="B23" s="29">
        <v>4</v>
      </c>
      <c r="C23" s="147" t="s">
        <v>216</v>
      </c>
      <c r="D23" s="147" t="s">
        <v>40</v>
      </c>
      <c r="E23" s="147" t="s">
        <v>207</v>
      </c>
      <c r="F23" s="147" t="s">
        <v>182</v>
      </c>
      <c r="G23" s="147" t="s">
        <v>49</v>
      </c>
      <c r="H23" s="147" t="s">
        <v>53</v>
      </c>
      <c r="I23" s="147" t="s">
        <v>84</v>
      </c>
      <c r="J23" s="149" t="s">
        <v>104</v>
      </c>
      <c r="K23" s="153" t="s">
        <v>88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7.25" customHeight="1">
      <c r="A24" s="182"/>
      <c r="B24" s="50">
        <v>5</v>
      </c>
      <c r="C24" s="150" t="s">
        <v>220</v>
      </c>
      <c r="D24" s="150" t="s">
        <v>197</v>
      </c>
      <c r="E24" s="150" t="s">
        <v>84</v>
      </c>
      <c r="F24" s="150" t="s">
        <v>216</v>
      </c>
      <c r="G24" s="150" t="s">
        <v>182</v>
      </c>
      <c r="H24" s="161" t="s">
        <v>199</v>
      </c>
      <c r="I24" s="162" t="s">
        <v>192</v>
      </c>
      <c r="J24" s="163" t="s">
        <v>221</v>
      </c>
      <c r="K24" s="153" t="s">
        <v>222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7.25" customHeight="1">
      <c r="A25" s="183" t="s">
        <v>106</v>
      </c>
      <c r="B25" s="71">
        <v>1</v>
      </c>
      <c r="C25" s="154" t="s">
        <v>207</v>
      </c>
      <c r="D25" s="154" t="s">
        <v>223</v>
      </c>
      <c r="E25" s="155" t="s">
        <v>52</v>
      </c>
      <c r="F25" s="154" t="s">
        <v>40</v>
      </c>
      <c r="G25" s="154" t="s">
        <v>53</v>
      </c>
      <c r="H25" s="155" t="s">
        <v>181</v>
      </c>
      <c r="I25" s="155" t="s">
        <v>187</v>
      </c>
      <c r="J25" s="156" t="s">
        <v>107</v>
      </c>
      <c r="K25" s="159" t="s">
        <v>128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7.25" customHeight="1">
      <c r="A26" s="181"/>
      <c r="B26" s="29">
        <v>2</v>
      </c>
      <c r="C26" s="147" t="s">
        <v>207</v>
      </c>
      <c r="D26" s="147" t="s">
        <v>223</v>
      </c>
      <c r="E26" s="147" t="s">
        <v>53</v>
      </c>
      <c r="F26" s="143" t="s">
        <v>52</v>
      </c>
      <c r="G26" s="147" t="s">
        <v>181</v>
      </c>
      <c r="H26" s="147" t="s">
        <v>63</v>
      </c>
      <c r="I26" s="147" t="s">
        <v>40</v>
      </c>
      <c r="J26" s="149" t="s">
        <v>104</v>
      </c>
      <c r="K26" s="159" t="s">
        <v>111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7.25" customHeight="1">
      <c r="A27" s="181"/>
      <c r="B27" s="29">
        <v>3</v>
      </c>
      <c r="C27" s="147" t="s">
        <v>205</v>
      </c>
      <c r="D27" s="147" t="s">
        <v>204</v>
      </c>
      <c r="E27" s="147" t="s">
        <v>40</v>
      </c>
      <c r="F27" s="147" t="s">
        <v>52</v>
      </c>
      <c r="G27" s="147" t="s">
        <v>224</v>
      </c>
      <c r="H27" s="147" t="s">
        <v>53</v>
      </c>
      <c r="I27" s="147" t="s">
        <v>107</v>
      </c>
      <c r="J27" s="149" t="s">
        <v>49</v>
      </c>
      <c r="K27" s="159" t="s">
        <v>100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7.25" customHeight="1">
      <c r="A28" s="181"/>
      <c r="B28" s="29">
        <v>4</v>
      </c>
      <c r="C28" s="147" t="s">
        <v>48</v>
      </c>
      <c r="D28" s="147" t="s">
        <v>40</v>
      </c>
      <c r="E28" s="147" t="s">
        <v>207</v>
      </c>
      <c r="F28" s="147" t="s">
        <v>223</v>
      </c>
      <c r="G28" s="147" t="s">
        <v>225</v>
      </c>
      <c r="H28" s="147" t="s">
        <v>107</v>
      </c>
      <c r="I28" s="147" t="s">
        <v>77</v>
      </c>
      <c r="J28" s="149" t="s">
        <v>49</v>
      </c>
      <c r="K28" s="159" t="s">
        <v>113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7.25" customHeight="1">
      <c r="A29" s="182"/>
      <c r="B29" s="50">
        <v>5</v>
      </c>
      <c r="C29" s="150" t="s">
        <v>89</v>
      </c>
      <c r="D29" s="150" t="s">
        <v>182</v>
      </c>
      <c r="E29" s="150" t="s">
        <v>226</v>
      </c>
      <c r="F29" s="150" t="s">
        <v>227</v>
      </c>
      <c r="G29" s="150" t="s">
        <v>107</v>
      </c>
      <c r="H29" s="150" t="s">
        <v>77</v>
      </c>
      <c r="I29" s="150" t="s">
        <v>104</v>
      </c>
      <c r="J29" s="152" t="s">
        <v>192</v>
      </c>
      <c r="K29" s="159" t="s">
        <v>183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7.25" customHeight="1">
      <c r="A30" s="183" t="s">
        <v>117</v>
      </c>
      <c r="B30" s="71">
        <v>1</v>
      </c>
      <c r="C30" s="147" t="s">
        <v>48</v>
      </c>
      <c r="D30" s="147" t="s">
        <v>223</v>
      </c>
      <c r="E30" s="155" t="s">
        <v>182</v>
      </c>
      <c r="F30" s="154" t="s">
        <v>228</v>
      </c>
      <c r="G30" s="154" t="s">
        <v>181</v>
      </c>
      <c r="H30" s="155" t="s">
        <v>199</v>
      </c>
      <c r="I30" s="155" t="s">
        <v>56</v>
      </c>
      <c r="J30" s="156" t="s">
        <v>225</v>
      </c>
      <c r="K30" s="159" t="s">
        <v>229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7.25" customHeight="1">
      <c r="A31" s="181"/>
      <c r="B31" s="29">
        <v>2</v>
      </c>
      <c r="C31" s="147" t="s">
        <v>84</v>
      </c>
      <c r="D31" s="147" t="s">
        <v>48</v>
      </c>
      <c r="E31" s="147" t="s">
        <v>228</v>
      </c>
      <c r="F31" s="143" t="s">
        <v>40</v>
      </c>
      <c r="G31" s="147" t="s">
        <v>230</v>
      </c>
      <c r="H31" s="147" t="s">
        <v>104</v>
      </c>
      <c r="I31" s="147" t="s">
        <v>199</v>
      </c>
      <c r="J31" s="149" t="s">
        <v>56</v>
      </c>
      <c r="K31" s="159" t="s">
        <v>231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7.25" customHeight="1">
      <c r="A32" s="181"/>
      <c r="B32" s="29">
        <v>3</v>
      </c>
      <c r="C32" s="147" t="s">
        <v>48</v>
      </c>
      <c r="D32" s="147" t="s">
        <v>182</v>
      </c>
      <c r="E32" s="147" t="s">
        <v>40</v>
      </c>
      <c r="F32" s="147" t="s">
        <v>84</v>
      </c>
      <c r="G32" s="147" t="s">
        <v>49</v>
      </c>
      <c r="H32" s="147" t="s">
        <v>230</v>
      </c>
      <c r="I32" s="147" t="s">
        <v>225</v>
      </c>
      <c r="J32" s="149" t="s">
        <v>74</v>
      </c>
      <c r="K32" s="159" t="s">
        <v>135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7.25" customHeight="1">
      <c r="A33" s="181"/>
      <c r="B33" s="29">
        <v>4</v>
      </c>
      <c r="C33" s="147" t="s">
        <v>180</v>
      </c>
      <c r="D33" s="147" t="s">
        <v>40</v>
      </c>
      <c r="E33" s="147" t="s">
        <v>225</v>
      </c>
      <c r="F33" s="147" t="s">
        <v>57</v>
      </c>
      <c r="G33" s="147" t="s">
        <v>74</v>
      </c>
      <c r="H33" s="147" t="s">
        <v>84</v>
      </c>
      <c r="I33" s="147" t="s">
        <v>182</v>
      </c>
      <c r="J33" s="149" t="s">
        <v>228</v>
      </c>
      <c r="K33" s="159" t="s">
        <v>232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7.25" customHeight="1">
      <c r="A34" s="182"/>
      <c r="B34" s="50">
        <v>5</v>
      </c>
      <c r="C34" s="150" t="s">
        <v>130</v>
      </c>
      <c r="D34" s="150" t="s">
        <v>130</v>
      </c>
      <c r="E34" s="150" t="s">
        <v>130</v>
      </c>
      <c r="F34" s="150" t="s">
        <v>130</v>
      </c>
      <c r="G34" s="150" t="s">
        <v>130</v>
      </c>
      <c r="H34" s="150" t="s">
        <v>130</v>
      </c>
      <c r="I34" s="150" t="s">
        <v>130</v>
      </c>
      <c r="J34" s="152" t="s">
        <v>130</v>
      </c>
      <c r="K34" s="159" t="s">
        <v>136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5.5" customHeight="1">
      <c r="A35" s="8"/>
      <c r="B35" s="8"/>
      <c r="C35" s="106"/>
      <c r="D35" s="170" t="s">
        <v>134</v>
      </c>
      <c r="E35" s="171"/>
      <c r="F35" s="171"/>
      <c r="G35" s="171"/>
      <c r="H35" s="8"/>
      <c r="I35" s="8"/>
      <c r="J35" s="8"/>
      <c r="K35" s="10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8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10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8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10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8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10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8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10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8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10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8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10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8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10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8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10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8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10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8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10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8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10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8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10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8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10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8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10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8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10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8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10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8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10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8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10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8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10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8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10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8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10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8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10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8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10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8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10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8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10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8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10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8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10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8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10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8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10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8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10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8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10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8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10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8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10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8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10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8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10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8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10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8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10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8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10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8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10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8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10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8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10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8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10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8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10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8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10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8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10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8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10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8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10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8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10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8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10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8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10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8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10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8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10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8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10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8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10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8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10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8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10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8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10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8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10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8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10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8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10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8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10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8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10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8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10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8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10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8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10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8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10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8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10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8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10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8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10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8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10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8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10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8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10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8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10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8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10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8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10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8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10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8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10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8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10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8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10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8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10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8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10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8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10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8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10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8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10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8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10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8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10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8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10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8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10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8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10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8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10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8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10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8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10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8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10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8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10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8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10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8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10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8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10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8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10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8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10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8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10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8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10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8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10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8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10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8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10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8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10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8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10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8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10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8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10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8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10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8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10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8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10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8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10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8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10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8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10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8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10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8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10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8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10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8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10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8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10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8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10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8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10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8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10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8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10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8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10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8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10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8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10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8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10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8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10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8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10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8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10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8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10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8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10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8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10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8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10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8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10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8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10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8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10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8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10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8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10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8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10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8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10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8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10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8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10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8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10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8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10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8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10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8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10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8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10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8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10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8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10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8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10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8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10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8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10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8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10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8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10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8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10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8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10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8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10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8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10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8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10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8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10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8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10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8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10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8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10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8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10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8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10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8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10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8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10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8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10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8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10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8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10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8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10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8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10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8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10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8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10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8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10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8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10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8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10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8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10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8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10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8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10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8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10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8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10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8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10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8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10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8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10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8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10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8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10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8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10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8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10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8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10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8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10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8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10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8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10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8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10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8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10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8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10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8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10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8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10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8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10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8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10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8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10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8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10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8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10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8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10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8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10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8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10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8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10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8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10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8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10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8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10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8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10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8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10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8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10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8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10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8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10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8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10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8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10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8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10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8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10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8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10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8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10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8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10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8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10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8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10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8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10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8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10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8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10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8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10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8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10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8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10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8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10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8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10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8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10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8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10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8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10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8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10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8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10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8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10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8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10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8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10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8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10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8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10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8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10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8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10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8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10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8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10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8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10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8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10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8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10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8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10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8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10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8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10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8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10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8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10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8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10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8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10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8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10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8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10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8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10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8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10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8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10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8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10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8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10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8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10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8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10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8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10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8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10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8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10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8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10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8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10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8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10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8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10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8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10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8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10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8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10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8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10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8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10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8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10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8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10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8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10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8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10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8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10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8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10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8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10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8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10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8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10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8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10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8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10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8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10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8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10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8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10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8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10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8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10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8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10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8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10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8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10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8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10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8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10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8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10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8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10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8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10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8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10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8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10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8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10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8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10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8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10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8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10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8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10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8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10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8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10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8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10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8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10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8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10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8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10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8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10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8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10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8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10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8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10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8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10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8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10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8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10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8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10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8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10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8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10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8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10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8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10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8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10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8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10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8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10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8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10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8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10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8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10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8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10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8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10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8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10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8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10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8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10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8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10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8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10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8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10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8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10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8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10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8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10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8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10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8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10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8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10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8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10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8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10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8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10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8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10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8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10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8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10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8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10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8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10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8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10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8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10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8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10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8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10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8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10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8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10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8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10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8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10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8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10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8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10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8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10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8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10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8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10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8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10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8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10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8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10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8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10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8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10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8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10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8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10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8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10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8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10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8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10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8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10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8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10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8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10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8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10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8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10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8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10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8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10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8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10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8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10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8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10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8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10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8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10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8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10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8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10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8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10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8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10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8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10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8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10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8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10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8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10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8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10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8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10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8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10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8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10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8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10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8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10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8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10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8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10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8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10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8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10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8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10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8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10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8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10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8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10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8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10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8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10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8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10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8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10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8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10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8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10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8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10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8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10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8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10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8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10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8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10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8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10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8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10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8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10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8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10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8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10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8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10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8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10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8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10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8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10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8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10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8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10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8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10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8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10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8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10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8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10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8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10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8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10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8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10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8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10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8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10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8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10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8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10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8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10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8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10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8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10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8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10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8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10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8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10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8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10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8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10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8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10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8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10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8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10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8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10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8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10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8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10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8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10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8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10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8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10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8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10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8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10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8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10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8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10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8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10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8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10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8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10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8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10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8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10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8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10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8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10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8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10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8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10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8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10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8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10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8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10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8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10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8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10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8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10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8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10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8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10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8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10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8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10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8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10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8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10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8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10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8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10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8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10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8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10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8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10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8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10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8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10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8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10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8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10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8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10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8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10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8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10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8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10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8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10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8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10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8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10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8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10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8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10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8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10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8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10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8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10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8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10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8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10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8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10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8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10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8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10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8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10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8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10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8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10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8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10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8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10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8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10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8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10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8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10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8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10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8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10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8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10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8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10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8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10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8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10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8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10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8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10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8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10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8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10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8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10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8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10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8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10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8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10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8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10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8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10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8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10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8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10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8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10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8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10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8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10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8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10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8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10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8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10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8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10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8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10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8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10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8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10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8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10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8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10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8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10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8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10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8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10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8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10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8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10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8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10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8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10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8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10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8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10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8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10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8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10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8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10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8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10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8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10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8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10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8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10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8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10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8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10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8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10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8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10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8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10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8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10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8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10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8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10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8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10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8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10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8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10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8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10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8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10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8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10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8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10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8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10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8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10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8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10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8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10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8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10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8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10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8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10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8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10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8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10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8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10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8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10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8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10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8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10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8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10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8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10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8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10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8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10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8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10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8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10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8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10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8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10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8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10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8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10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8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10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8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10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8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10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8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10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8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10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8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10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8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10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8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10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8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10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8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10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8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10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8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10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8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10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8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10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8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10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8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10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8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10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8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10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8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10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8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10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8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10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8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10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8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10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8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10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8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10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8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10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8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10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8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10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8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10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8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10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8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10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8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10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8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10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8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10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8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10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8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10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8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10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8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10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8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10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8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10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8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10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8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10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8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10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8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10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8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10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8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10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8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10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8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10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8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10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8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10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8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10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8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10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8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10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8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10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8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10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8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10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8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10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8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10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8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10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8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10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8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10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8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10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8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10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8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10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8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10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8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10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8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10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8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10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8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10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8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10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8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10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8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10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8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10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8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10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8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10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8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10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8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10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8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10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8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10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8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10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8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10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8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10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8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10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8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10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8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10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8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10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8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10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8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10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8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10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8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10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8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10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8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10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8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10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8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10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8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10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8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10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8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10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8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10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8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10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8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10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8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10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8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10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8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10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8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10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8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10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8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10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8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10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8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10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8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10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8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10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8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10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8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10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8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10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8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10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8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10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8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10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8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10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8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10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8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10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8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10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8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10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8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10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8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10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8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10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8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10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8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10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8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10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8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10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8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10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8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10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8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10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8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10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8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10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8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10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8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10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8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10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8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10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8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10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8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10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8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10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8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10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8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10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8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10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8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10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8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10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8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10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8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10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8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10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8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10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8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10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8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10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8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10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8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10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8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10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8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10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8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10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8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10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8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10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8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10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8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10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8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10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8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10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8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10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8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10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8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10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8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10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8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10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8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10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8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10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8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10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8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10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8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10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8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10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8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10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8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10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8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10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8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10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8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10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8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10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8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10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8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10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8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10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8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10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8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10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8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10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8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10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8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10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8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10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8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10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8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10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8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10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8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10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8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10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8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10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8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10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8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10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8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10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8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10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8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10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8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10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8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10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8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10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8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10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8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10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8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10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8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10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8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10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8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10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8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10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8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10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8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10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8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10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8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10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8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10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8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10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8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10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8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10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8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10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8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10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8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10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8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10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8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10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8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10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8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10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8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10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8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10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8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10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8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10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8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10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8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10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8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10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8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10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8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10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8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10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8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10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8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10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8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10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8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10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8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10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8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10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8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10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8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10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8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10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8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10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8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10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8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10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8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10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8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10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8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10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8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10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8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10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8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10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8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10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8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10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8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10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8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10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8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10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8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10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8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10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8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10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8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10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8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10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8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10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8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10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8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10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8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10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8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10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8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10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8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10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8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10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8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10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8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10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8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10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8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10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8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10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8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10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8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10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8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10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8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10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8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10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8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10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8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10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8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10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8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10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8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10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8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10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8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10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8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10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8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10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8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10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8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10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8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10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8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10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8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10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8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10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8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10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8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10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8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10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8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10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8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10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8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10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8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10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8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10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8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10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8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10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8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10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8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10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8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10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8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10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8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10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8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10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8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10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8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10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8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10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8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10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8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10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8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10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8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10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8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10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8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10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8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10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8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10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8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10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8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10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8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10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8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10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8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10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8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10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8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10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8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10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8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10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8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10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8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10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8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10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8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10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8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10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8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10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8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10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8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10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8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10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8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10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8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10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8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10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8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10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8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10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8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10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8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10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8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10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8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10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8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10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8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10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8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10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8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10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8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10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8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10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8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10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8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10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8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10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8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10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8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10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8">
    <mergeCell ref="D35:G35"/>
    <mergeCell ref="A30:A34"/>
    <mergeCell ref="F2:G2"/>
    <mergeCell ref="A10:A14"/>
    <mergeCell ref="A15:A19"/>
    <mergeCell ref="A20:A24"/>
    <mergeCell ref="A25:A29"/>
    <mergeCell ref="A5:A9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0.109375" defaultRowHeight="15" customHeight="1"/>
  <cols>
    <col min="1" max="1" width="5.109375" customWidth="1"/>
    <col min="2" max="2" width="5.21875" customWidth="1"/>
    <col min="3" max="3" width="12.33203125" customWidth="1"/>
    <col min="4" max="4" width="11" customWidth="1"/>
    <col min="5" max="5" width="10.88671875" customWidth="1"/>
    <col min="6" max="6" width="11.21875" customWidth="1"/>
    <col min="7" max="7" width="10.6640625" customWidth="1"/>
    <col min="8" max="8" width="11" customWidth="1"/>
    <col min="9" max="9" width="11.44140625" customWidth="1"/>
    <col min="10" max="10" width="10.88671875" customWidth="1"/>
    <col min="11" max="11" width="10.6640625" customWidth="1"/>
    <col min="12" max="12" width="8.88671875" customWidth="1"/>
    <col min="13" max="13" width="6.5546875" customWidth="1"/>
    <col min="14" max="26" width="8" customWidth="1"/>
  </cols>
  <sheetData>
    <row r="1" spans="1:26" ht="23.25" customHeight="1">
      <c r="A1" s="2" t="s">
        <v>0</v>
      </c>
      <c r="B1" s="3"/>
      <c r="C1" s="5"/>
      <c r="D1" s="5"/>
      <c r="E1" s="6"/>
      <c r="F1" s="7" t="s">
        <v>1</v>
      </c>
      <c r="G1" s="6"/>
      <c r="H1" s="5"/>
      <c r="I1" s="175" t="s">
        <v>2</v>
      </c>
      <c r="J1" s="169"/>
      <c r="K1" s="16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8.75" customHeight="1">
      <c r="A2" s="2" t="s">
        <v>3</v>
      </c>
      <c r="B2" s="3"/>
      <c r="C2" s="5"/>
      <c r="D2" s="5"/>
      <c r="E2" s="9"/>
      <c r="F2" s="174" t="s">
        <v>4</v>
      </c>
      <c r="G2" s="169"/>
      <c r="H2" s="5"/>
      <c r="I2" s="5"/>
      <c r="J2" s="5"/>
      <c r="K2" s="1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6.75" customHeight="1">
      <c r="A3" s="5"/>
      <c r="B3" s="11"/>
      <c r="C3" s="11"/>
      <c r="D3" s="11"/>
      <c r="E3" s="5"/>
      <c r="F3" s="5"/>
      <c r="G3" s="5"/>
      <c r="H3" s="5"/>
      <c r="I3" s="5"/>
      <c r="J3" s="5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0.25" customHeight="1">
      <c r="A4" s="25" t="s">
        <v>5</v>
      </c>
      <c r="B4" s="2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6" t="s">
        <v>11</v>
      </c>
      <c r="H4" s="15" t="s">
        <v>12</v>
      </c>
      <c r="I4" s="15" t="s">
        <v>13</v>
      </c>
      <c r="J4" s="17" t="s">
        <v>14</v>
      </c>
      <c r="K4" s="26" t="s">
        <v>15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7.25" customHeight="1">
      <c r="A5" s="180" t="s">
        <v>17</v>
      </c>
      <c r="B5" s="29">
        <v>1</v>
      </c>
      <c r="C5" s="22" t="s">
        <v>18</v>
      </c>
      <c r="D5" s="22" t="s">
        <v>18</v>
      </c>
      <c r="E5" s="22" t="s">
        <v>18</v>
      </c>
      <c r="F5" s="22" t="s">
        <v>18</v>
      </c>
      <c r="G5" s="22" t="s">
        <v>18</v>
      </c>
      <c r="H5" s="22" t="s">
        <v>18</v>
      </c>
      <c r="I5" s="22" t="s">
        <v>18</v>
      </c>
      <c r="J5" s="23" t="s">
        <v>18</v>
      </c>
      <c r="K5" s="19" t="s">
        <v>16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7.25" customHeight="1">
      <c r="A6" s="181"/>
      <c r="B6" s="29">
        <v>2</v>
      </c>
      <c r="C6" s="40" t="s">
        <v>32</v>
      </c>
      <c r="D6" s="36" t="s">
        <v>35</v>
      </c>
      <c r="E6" s="36" t="s">
        <v>36</v>
      </c>
      <c r="F6" s="36" t="s">
        <v>37</v>
      </c>
      <c r="G6" s="36" t="s">
        <v>38</v>
      </c>
      <c r="H6" s="36" t="s">
        <v>39</v>
      </c>
      <c r="I6" s="36" t="s">
        <v>40</v>
      </c>
      <c r="J6" s="36" t="s">
        <v>41</v>
      </c>
      <c r="K6" s="31" t="s">
        <v>21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7.25" customHeight="1">
      <c r="A7" s="181"/>
      <c r="B7" s="29">
        <v>3</v>
      </c>
      <c r="C7" s="36" t="s">
        <v>35</v>
      </c>
      <c r="D7" s="36" t="s">
        <v>37</v>
      </c>
      <c r="E7" s="40" t="s">
        <v>32</v>
      </c>
      <c r="F7" s="36" t="s">
        <v>41</v>
      </c>
      <c r="G7" s="36" t="s">
        <v>48</v>
      </c>
      <c r="H7" s="36" t="s">
        <v>60</v>
      </c>
      <c r="I7" s="42" t="s">
        <v>50</v>
      </c>
      <c r="J7" s="36" t="s">
        <v>56</v>
      </c>
      <c r="K7" s="3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7.25" customHeight="1">
      <c r="A8" s="181"/>
      <c r="B8" s="29">
        <v>4</v>
      </c>
      <c r="C8" s="36" t="s">
        <v>40</v>
      </c>
      <c r="D8" s="36" t="s">
        <v>52</v>
      </c>
      <c r="E8" s="36" t="s">
        <v>41</v>
      </c>
      <c r="F8" s="42" t="s">
        <v>54</v>
      </c>
      <c r="G8" s="42" t="s">
        <v>49</v>
      </c>
      <c r="H8" s="42" t="s">
        <v>55</v>
      </c>
      <c r="I8" s="36" t="s">
        <v>56</v>
      </c>
      <c r="J8" s="43" t="s">
        <v>57</v>
      </c>
      <c r="K8" s="44" t="s">
        <v>51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7.25" customHeight="1">
      <c r="A9" s="182"/>
      <c r="B9" s="50">
        <v>5</v>
      </c>
      <c r="C9" s="36" t="s">
        <v>37</v>
      </c>
      <c r="D9" s="36" t="s">
        <v>40</v>
      </c>
      <c r="E9" s="42" t="s">
        <v>54</v>
      </c>
      <c r="F9" s="41" t="s">
        <v>233</v>
      </c>
      <c r="G9" s="49" t="s">
        <v>50</v>
      </c>
      <c r="H9" s="42" t="s">
        <v>49</v>
      </c>
      <c r="I9" s="42" t="s">
        <v>55</v>
      </c>
      <c r="J9" s="45" t="s">
        <v>63</v>
      </c>
      <c r="K9" s="4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7.25" customHeight="1">
      <c r="A10" s="183" t="s">
        <v>62</v>
      </c>
      <c r="B10" s="71">
        <v>1</v>
      </c>
      <c r="C10" s="54" t="s">
        <v>32</v>
      </c>
      <c r="D10" s="54" t="s">
        <v>63</v>
      </c>
      <c r="E10" s="55" t="s">
        <v>64</v>
      </c>
      <c r="F10" s="55" t="s">
        <v>65</v>
      </c>
      <c r="G10" s="42" t="s">
        <v>49</v>
      </c>
      <c r="H10" s="55" t="s">
        <v>38</v>
      </c>
      <c r="I10" s="55" t="s">
        <v>53</v>
      </c>
      <c r="J10" s="69" t="s">
        <v>56</v>
      </c>
      <c r="K10" s="51" t="s">
        <v>61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6.5" customHeight="1">
      <c r="A11" s="181"/>
      <c r="B11" s="29">
        <v>2</v>
      </c>
      <c r="C11" s="36" t="s">
        <v>64</v>
      </c>
      <c r="D11" s="36" t="s">
        <v>53</v>
      </c>
      <c r="E11" s="40" t="s">
        <v>32</v>
      </c>
      <c r="F11" s="36" t="s">
        <v>37</v>
      </c>
      <c r="G11" s="36" t="s">
        <v>38</v>
      </c>
      <c r="H11" s="70" t="s">
        <v>74</v>
      </c>
      <c r="I11" s="36" t="s">
        <v>56</v>
      </c>
      <c r="J11" s="36" t="s">
        <v>60</v>
      </c>
      <c r="K11" s="31" t="s">
        <v>72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7.25" customHeight="1">
      <c r="A12" s="181"/>
      <c r="B12" s="29">
        <v>3</v>
      </c>
      <c r="C12" s="36" t="s">
        <v>65</v>
      </c>
      <c r="D12" s="36" t="s">
        <v>64</v>
      </c>
      <c r="E12" s="40" t="s">
        <v>73</v>
      </c>
      <c r="F12" s="36" t="s">
        <v>37</v>
      </c>
      <c r="G12" s="36" t="s">
        <v>53</v>
      </c>
      <c r="H12" s="42" t="s">
        <v>49</v>
      </c>
      <c r="I12" s="70" t="s">
        <v>63</v>
      </c>
      <c r="J12" s="70" t="s">
        <v>74</v>
      </c>
      <c r="K12" s="31" t="s">
        <v>76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7.25" customHeight="1">
      <c r="A13" s="181"/>
      <c r="B13" s="29">
        <v>4</v>
      </c>
      <c r="C13" s="36" t="s">
        <v>39</v>
      </c>
      <c r="D13" s="36" t="s">
        <v>37</v>
      </c>
      <c r="E13" s="36" t="s">
        <v>36</v>
      </c>
      <c r="F13" s="36" t="s">
        <v>69</v>
      </c>
      <c r="G13" s="36" t="s">
        <v>60</v>
      </c>
      <c r="H13" s="42" t="s">
        <v>49</v>
      </c>
      <c r="I13" s="40" t="s">
        <v>77</v>
      </c>
      <c r="J13" s="36" t="s">
        <v>65</v>
      </c>
      <c r="K13" s="31" t="s">
        <v>78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7.25" customHeight="1">
      <c r="A14" s="182"/>
      <c r="B14" s="50">
        <v>5</v>
      </c>
      <c r="C14" s="75" t="s">
        <v>73</v>
      </c>
      <c r="D14" s="49" t="s">
        <v>80</v>
      </c>
      <c r="E14" s="49" t="s">
        <v>36</v>
      </c>
      <c r="F14" s="49" t="s">
        <v>64</v>
      </c>
      <c r="G14" s="70" t="s">
        <v>74</v>
      </c>
      <c r="H14" s="36" t="s">
        <v>60</v>
      </c>
      <c r="I14" s="74" t="s">
        <v>65</v>
      </c>
      <c r="J14" s="76" t="s">
        <v>81</v>
      </c>
      <c r="K14" s="79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7.25" customHeight="1">
      <c r="A15" s="183" t="s">
        <v>83</v>
      </c>
      <c r="B15" s="71">
        <v>1</v>
      </c>
      <c r="C15" s="81" t="s">
        <v>37</v>
      </c>
      <c r="D15" s="42" t="s">
        <v>84</v>
      </c>
      <c r="E15" s="82" t="s">
        <v>40</v>
      </c>
      <c r="F15" s="36" t="s">
        <v>35</v>
      </c>
      <c r="G15" s="55" t="s">
        <v>49</v>
      </c>
      <c r="H15" s="55" t="s">
        <v>53</v>
      </c>
      <c r="I15" s="54" t="s">
        <v>77</v>
      </c>
      <c r="J15" s="43" t="s">
        <v>59</v>
      </c>
      <c r="K15" s="24" t="s">
        <v>82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7.25" customHeight="1">
      <c r="A16" s="181"/>
      <c r="B16" s="29">
        <v>2</v>
      </c>
      <c r="C16" s="36" t="s">
        <v>37</v>
      </c>
      <c r="D16" s="36" t="s">
        <v>52</v>
      </c>
      <c r="E16" s="36" t="s">
        <v>35</v>
      </c>
      <c r="F16" s="42" t="s">
        <v>84</v>
      </c>
      <c r="G16" s="42" t="s">
        <v>49</v>
      </c>
      <c r="H16" s="36" t="s">
        <v>48</v>
      </c>
      <c r="I16" s="40" t="s">
        <v>77</v>
      </c>
      <c r="J16" s="36" t="s">
        <v>53</v>
      </c>
      <c r="K16" s="19" t="s">
        <v>88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7.25" customHeight="1">
      <c r="A17" s="181"/>
      <c r="B17" s="29">
        <v>3</v>
      </c>
      <c r="C17" s="36" t="s">
        <v>53</v>
      </c>
      <c r="D17" s="36" t="s">
        <v>52</v>
      </c>
      <c r="E17" s="36" t="s">
        <v>36</v>
      </c>
      <c r="F17" s="36" t="s">
        <v>69</v>
      </c>
      <c r="G17" s="36" t="s">
        <v>48</v>
      </c>
      <c r="H17" s="36" t="s">
        <v>89</v>
      </c>
      <c r="I17" s="88" t="s">
        <v>59</v>
      </c>
      <c r="J17" s="43" t="s">
        <v>56</v>
      </c>
      <c r="K17" s="19" t="s">
        <v>90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7.25" customHeight="1">
      <c r="A18" s="181"/>
      <c r="B18" s="29">
        <v>4</v>
      </c>
      <c r="C18" s="42" t="s">
        <v>84</v>
      </c>
      <c r="D18" s="36" t="s">
        <v>37</v>
      </c>
      <c r="E18" s="36" t="s">
        <v>53</v>
      </c>
      <c r="F18" s="36" t="s">
        <v>69</v>
      </c>
      <c r="G18" s="36" t="s">
        <v>59</v>
      </c>
      <c r="H18" s="36" t="s">
        <v>49</v>
      </c>
      <c r="I18" s="36" t="s">
        <v>56</v>
      </c>
      <c r="J18" s="93" t="s">
        <v>40</v>
      </c>
      <c r="K18" s="19" t="s">
        <v>91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7.25" customHeight="1">
      <c r="A19" s="182"/>
      <c r="B19" s="50">
        <v>5</v>
      </c>
      <c r="C19" s="42" t="s">
        <v>54</v>
      </c>
      <c r="D19" s="40" t="s">
        <v>73</v>
      </c>
      <c r="E19" s="42" t="s">
        <v>84</v>
      </c>
      <c r="F19" s="42" t="s">
        <v>58</v>
      </c>
      <c r="G19" s="36" t="s">
        <v>89</v>
      </c>
      <c r="H19" s="42" t="s">
        <v>59</v>
      </c>
      <c r="I19" s="42" t="s">
        <v>96</v>
      </c>
      <c r="J19" s="42" t="s">
        <v>50</v>
      </c>
      <c r="K19" s="85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7.25" customHeight="1">
      <c r="A20" s="183" t="s">
        <v>98</v>
      </c>
      <c r="B20" s="71">
        <v>1</v>
      </c>
      <c r="C20" s="36" t="s">
        <v>32</v>
      </c>
      <c r="D20" s="54" t="s">
        <v>73</v>
      </c>
      <c r="E20" s="55" t="s">
        <v>53</v>
      </c>
      <c r="F20" s="55" t="s">
        <v>40</v>
      </c>
      <c r="G20" s="55" t="s">
        <v>48</v>
      </c>
      <c r="H20" s="55" t="s">
        <v>49</v>
      </c>
      <c r="I20" s="55" t="s">
        <v>99</v>
      </c>
      <c r="J20" s="69" t="s">
        <v>89</v>
      </c>
      <c r="K20" s="19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7.25" customHeight="1">
      <c r="A21" s="181"/>
      <c r="B21" s="29">
        <v>2</v>
      </c>
      <c r="C21" s="36" t="s">
        <v>63</v>
      </c>
      <c r="D21" s="42" t="s">
        <v>59</v>
      </c>
      <c r="E21" s="42" t="s">
        <v>40</v>
      </c>
      <c r="F21" s="36" t="s">
        <v>69</v>
      </c>
      <c r="G21" s="36" t="s">
        <v>53</v>
      </c>
      <c r="H21" s="36" t="s">
        <v>49</v>
      </c>
      <c r="I21" s="40" t="s">
        <v>77</v>
      </c>
      <c r="J21" s="43" t="s">
        <v>57</v>
      </c>
      <c r="K21" s="19" t="s">
        <v>110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7.25" customHeight="1">
      <c r="A22" s="181"/>
      <c r="B22" s="29">
        <v>3</v>
      </c>
      <c r="C22" s="36" t="s">
        <v>59</v>
      </c>
      <c r="D22" s="36" t="s">
        <v>65</v>
      </c>
      <c r="E22" s="36" t="s">
        <v>32</v>
      </c>
      <c r="F22" s="36" t="s">
        <v>53</v>
      </c>
      <c r="G22" s="42" t="s">
        <v>49</v>
      </c>
      <c r="H22" s="36" t="s">
        <v>48</v>
      </c>
      <c r="I22" s="36" t="s">
        <v>89</v>
      </c>
      <c r="J22" s="43" t="s">
        <v>57</v>
      </c>
      <c r="K22" s="19" t="s">
        <v>101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7.25" customHeight="1">
      <c r="A23" s="181"/>
      <c r="B23" s="29">
        <v>4</v>
      </c>
      <c r="C23" s="42" t="s">
        <v>58</v>
      </c>
      <c r="D23" s="42" t="s">
        <v>40</v>
      </c>
      <c r="E23" s="36" t="s">
        <v>59</v>
      </c>
      <c r="F23" s="36" t="s">
        <v>95</v>
      </c>
      <c r="G23" s="36" t="s">
        <v>99</v>
      </c>
      <c r="H23" s="36" t="s">
        <v>96</v>
      </c>
      <c r="I23" s="36" t="s">
        <v>63</v>
      </c>
      <c r="J23" s="36" t="s">
        <v>56</v>
      </c>
      <c r="K23" s="19" t="s">
        <v>102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7.25" customHeight="1">
      <c r="A24" s="182"/>
      <c r="B24" s="50">
        <v>5</v>
      </c>
      <c r="C24" s="49" t="s">
        <v>65</v>
      </c>
      <c r="D24" s="49" t="s">
        <v>63</v>
      </c>
      <c r="E24" s="75" t="s">
        <v>73</v>
      </c>
      <c r="F24" s="49" t="s">
        <v>59</v>
      </c>
      <c r="G24" s="49" t="s">
        <v>104</v>
      </c>
      <c r="H24" s="36" t="s">
        <v>89</v>
      </c>
      <c r="I24" s="81" t="s">
        <v>116</v>
      </c>
      <c r="J24" s="76" t="s">
        <v>81</v>
      </c>
      <c r="K24" s="46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7.25" customHeight="1">
      <c r="A25" s="183" t="s">
        <v>106</v>
      </c>
      <c r="B25" s="71">
        <v>1</v>
      </c>
      <c r="C25" s="81"/>
      <c r="D25" s="81"/>
      <c r="E25" s="81"/>
      <c r="F25" s="55"/>
      <c r="G25" s="42"/>
      <c r="H25" s="36"/>
      <c r="I25" s="67"/>
      <c r="J25" s="73"/>
      <c r="K25" s="92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7.25" customHeight="1">
      <c r="A26" s="181"/>
      <c r="B26" s="29">
        <v>2</v>
      </c>
      <c r="C26" s="36"/>
      <c r="D26" s="42"/>
      <c r="E26" s="36"/>
      <c r="F26" s="36"/>
      <c r="G26" s="40"/>
      <c r="H26" s="36"/>
      <c r="I26" s="36"/>
      <c r="J26" s="34"/>
      <c r="K26" s="1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7.25" customHeight="1">
      <c r="A27" s="181"/>
      <c r="B27" s="29">
        <v>3</v>
      </c>
      <c r="C27" s="36"/>
      <c r="D27" s="36"/>
      <c r="E27" s="36"/>
      <c r="F27" s="42"/>
      <c r="G27" s="36"/>
      <c r="H27" s="40"/>
      <c r="I27" s="93"/>
      <c r="J27" s="43"/>
      <c r="K27" s="1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7.25" customHeight="1">
      <c r="A28" s="181"/>
      <c r="B28" s="29">
        <v>4</v>
      </c>
      <c r="C28" s="36"/>
      <c r="D28" s="40"/>
      <c r="E28" s="36"/>
      <c r="F28" s="36"/>
      <c r="G28" s="36"/>
      <c r="H28" s="34"/>
      <c r="I28" s="36"/>
      <c r="J28" s="43"/>
      <c r="K28" s="19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7.25" customHeight="1">
      <c r="A29" s="182"/>
      <c r="B29" s="50">
        <v>5</v>
      </c>
      <c r="C29" s="42"/>
      <c r="D29" s="36"/>
      <c r="E29" s="42"/>
      <c r="F29" s="70"/>
      <c r="G29" s="68"/>
      <c r="H29" s="36"/>
      <c r="I29" s="95"/>
      <c r="J29" s="42"/>
      <c r="K29" s="46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7.25" customHeight="1">
      <c r="A30" s="183" t="s">
        <v>117</v>
      </c>
      <c r="B30" s="71">
        <v>1</v>
      </c>
      <c r="C30" s="55"/>
      <c r="D30" s="81"/>
      <c r="E30" s="55"/>
      <c r="F30" s="55"/>
      <c r="G30" s="55"/>
      <c r="H30" s="55"/>
      <c r="I30" s="40"/>
      <c r="J30" s="97"/>
      <c r="K30" s="92"/>
      <c r="L30" s="8"/>
      <c r="M30" s="10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7.25" customHeight="1">
      <c r="A31" s="181"/>
      <c r="B31" s="29">
        <v>2</v>
      </c>
      <c r="C31" s="36"/>
      <c r="D31" s="36"/>
      <c r="E31" s="36"/>
      <c r="F31" s="42"/>
      <c r="G31" s="42"/>
      <c r="H31" s="81"/>
      <c r="I31" s="40"/>
      <c r="J31" s="86"/>
      <c r="K31" s="19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7.25" customHeight="1">
      <c r="A32" s="181"/>
      <c r="B32" s="29">
        <v>3</v>
      </c>
      <c r="C32" s="36"/>
      <c r="D32" s="42"/>
      <c r="E32" s="36"/>
      <c r="F32" s="36"/>
      <c r="G32" s="36"/>
      <c r="H32" s="93"/>
      <c r="I32" s="36"/>
      <c r="J32" s="43"/>
      <c r="K32" s="100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7.25" customHeight="1">
      <c r="A33" s="181"/>
      <c r="B33" s="29">
        <v>4</v>
      </c>
      <c r="C33" s="42"/>
      <c r="D33" s="40"/>
      <c r="E33" s="81"/>
      <c r="F33" s="36"/>
      <c r="G33" s="81"/>
      <c r="H33" s="36"/>
      <c r="I33" s="36"/>
      <c r="J33" s="102"/>
      <c r="K33" s="92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7.25" customHeight="1">
      <c r="A34" s="182"/>
      <c r="B34" s="50">
        <v>5</v>
      </c>
      <c r="C34" s="49"/>
      <c r="D34" s="49"/>
      <c r="E34" s="49"/>
      <c r="F34" s="49"/>
      <c r="G34" s="49"/>
      <c r="H34" s="49"/>
      <c r="I34" s="104"/>
      <c r="J34" s="76"/>
      <c r="K34" s="46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5.5" customHeight="1">
      <c r="A35" s="8"/>
      <c r="B35" s="8"/>
      <c r="C35" s="106"/>
      <c r="D35" s="170" t="s">
        <v>134</v>
      </c>
      <c r="E35" s="171"/>
      <c r="F35" s="171"/>
      <c r="G35" s="171"/>
      <c r="H35" s="8"/>
      <c r="I35" s="8"/>
      <c r="J35" s="8"/>
      <c r="K35" s="10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5.5" customHeight="1">
      <c r="A36" s="8"/>
      <c r="B36" s="8"/>
      <c r="C36" s="8"/>
      <c r="D36" s="168" t="s">
        <v>139</v>
      </c>
      <c r="E36" s="169"/>
      <c r="F36" s="169"/>
      <c r="G36" s="169"/>
      <c r="H36" s="8"/>
      <c r="I36" s="8"/>
      <c r="J36" s="8"/>
      <c r="K36" s="10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8.75" customHeight="1">
      <c r="A37" s="110"/>
      <c r="B37" s="111"/>
      <c r="C37" s="110"/>
      <c r="D37" s="8"/>
      <c r="E37" s="110"/>
      <c r="F37" s="110"/>
      <c r="G37" s="110"/>
      <c r="H37" s="110"/>
      <c r="I37" s="110"/>
      <c r="J37" s="110"/>
      <c r="K37" s="112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8.75" customHeight="1">
      <c r="A38" s="110"/>
      <c r="B38" s="111"/>
      <c r="C38" s="110"/>
      <c r="D38" s="110" t="s">
        <v>141</v>
      </c>
      <c r="E38" s="110"/>
      <c r="F38" s="110"/>
      <c r="G38" s="110"/>
      <c r="H38" s="110"/>
      <c r="I38" s="110"/>
      <c r="J38" s="110"/>
      <c r="K38" s="112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8.75" customHeight="1">
      <c r="A39" s="110"/>
      <c r="B39" s="111"/>
      <c r="C39" s="110"/>
      <c r="D39" s="110"/>
      <c r="E39" s="110"/>
      <c r="F39" s="110"/>
      <c r="G39" s="110"/>
      <c r="H39" s="110"/>
      <c r="I39" s="110"/>
      <c r="J39" s="110"/>
      <c r="K39" s="112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1" customHeight="1">
      <c r="A40" s="110">
        <v>1</v>
      </c>
      <c r="B40" s="114" t="s">
        <v>142</v>
      </c>
      <c r="C40" s="116">
        <f>COUNTIF(C5:C34,"Toán-Tuyền")</f>
        <v>3</v>
      </c>
      <c r="D40" s="116">
        <f>COUNTIF(D7:D38,"Toán-T.Trọng")</f>
        <v>3</v>
      </c>
      <c r="E40" s="116">
        <f>COUNTIF(E5:E34,"Toán-Tuyền")</f>
        <v>3</v>
      </c>
      <c r="F40" s="116">
        <f>COUNTIF(F7:F37,"Toán-Thủy")</f>
        <v>4</v>
      </c>
      <c r="G40" s="116">
        <f t="shared" ref="G40:H40" si="0">COUNTIF(G7:G37,"Toán -Khiên")</f>
        <v>3</v>
      </c>
      <c r="H40" s="116">
        <f t="shared" si="0"/>
        <v>2</v>
      </c>
      <c r="I40" s="116">
        <f t="shared" ref="I40:J40" si="1">COUNTIF(I7:I37,"Toán -Tứ")</f>
        <v>3</v>
      </c>
      <c r="J40" s="116">
        <f t="shared" si="1"/>
        <v>4</v>
      </c>
      <c r="K40" s="112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21" customHeight="1">
      <c r="A41" s="110">
        <v>2</v>
      </c>
      <c r="B41" s="114" t="s">
        <v>146</v>
      </c>
      <c r="C41" s="116">
        <f t="shared" ref="C41:F41" si="2">COUNTIF(C$6:C$35,"Lí-Lâm")</f>
        <v>1</v>
      </c>
      <c r="D41" s="116">
        <f t="shared" si="2"/>
        <v>1</v>
      </c>
      <c r="E41" s="116">
        <f t="shared" si="2"/>
        <v>1</v>
      </c>
      <c r="F41" s="116">
        <f t="shared" si="2"/>
        <v>1</v>
      </c>
      <c r="G41" s="116">
        <f>COUNTIF(G$6:G$35,"Lí -Khiên")</f>
        <v>1</v>
      </c>
      <c r="H41" s="116">
        <f t="shared" ref="H41:I41" si="3">COUNTIF(H$6:H$35,"Lí-Khiên")</f>
        <v>2</v>
      </c>
      <c r="I41" s="116">
        <f t="shared" si="3"/>
        <v>2</v>
      </c>
      <c r="J41" s="116">
        <f>COUNTIF(J$6:J$35,"Lí-Thủy")</f>
        <v>2</v>
      </c>
      <c r="K41" s="112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21" customHeight="1">
      <c r="A42" s="110">
        <v>3</v>
      </c>
      <c r="B42" s="114" t="s">
        <v>148</v>
      </c>
      <c r="C42" s="116">
        <f t="shared" ref="C42:D42" si="4">COUNTIF(C$6:C$35,"Văn-Ngọc")</f>
        <v>3</v>
      </c>
      <c r="D42" s="116">
        <f t="shared" si="4"/>
        <v>3</v>
      </c>
      <c r="E42" s="116">
        <f>COUNTIF(E$6:E$35,"Văn-Hằng")</f>
        <v>4</v>
      </c>
      <c r="F42" s="116">
        <f>COUNTIF(F$6:F$35,"Văn-Ngọc")</f>
        <v>3</v>
      </c>
      <c r="G42" s="116">
        <f t="shared" ref="G42:H42" si="5">COUNTIF(G$6:G$35,"Văn -Lương")</f>
        <v>5</v>
      </c>
      <c r="H42" s="116">
        <f t="shared" si="5"/>
        <v>6</v>
      </c>
      <c r="I42" s="116">
        <f>COUNTIF(I$6:I$35,"Văn -Hải")</f>
        <v>4</v>
      </c>
      <c r="J42" s="116">
        <f>COUNTIF(J$6:J$35,"Văn-Yên")</f>
        <v>3</v>
      </c>
      <c r="K42" s="112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1" customHeight="1">
      <c r="A43" s="110">
        <v>4</v>
      </c>
      <c r="B43" s="114" t="s">
        <v>151</v>
      </c>
      <c r="C43" s="116">
        <f t="shared" ref="C43:F43" si="6">COUNTIF(C$6:C$35,"Sinh-Hưởng")</f>
        <v>2</v>
      </c>
      <c r="D43" s="116">
        <f t="shared" si="6"/>
        <v>1</v>
      </c>
      <c r="E43" s="116">
        <f t="shared" si="6"/>
        <v>0</v>
      </c>
      <c r="F43" s="116">
        <f t="shared" si="6"/>
        <v>1</v>
      </c>
      <c r="G43" s="116">
        <f t="shared" ref="G43:H43" si="7">COUNTIF(G$6:G$35,"Sinh-Thiềm")</f>
        <v>2</v>
      </c>
      <c r="H43" s="116">
        <f t="shared" si="7"/>
        <v>1</v>
      </c>
      <c r="I43" s="116">
        <f t="shared" ref="I43:J43" si="8">COUNTIF(I$6:I$35,"Sinh-Hưởng")</f>
        <v>1</v>
      </c>
      <c r="J43" s="116">
        <f t="shared" si="8"/>
        <v>1</v>
      </c>
      <c r="K43" s="112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1" customHeight="1">
      <c r="A44" s="110">
        <v>5</v>
      </c>
      <c r="B44" s="114" t="s">
        <v>152</v>
      </c>
      <c r="C44" s="116">
        <f t="shared" ref="C44:E44" si="9">COUNTIF(C$6:C$35,"Hóa -Loan")</f>
        <v>1</v>
      </c>
      <c r="D44" s="116">
        <f t="shared" si="9"/>
        <v>2</v>
      </c>
      <c r="E44" s="116">
        <f t="shared" si="9"/>
        <v>0</v>
      </c>
      <c r="F44" s="116">
        <f>COUNTIF(F$6:F$35,"Hóa-Thiềm")</f>
        <v>0</v>
      </c>
      <c r="G44" s="116">
        <f>COUNTIF(G$6:G$35,"Hóa -Loan")</f>
        <v>0</v>
      </c>
      <c r="H44" s="116">
        <f>COUNTIF(H$6:H$35,"Hóa-Loan")</f>
        <v>1</v>
      </c>
      <c r="I44" s="116">
        <f t="shared" ref="I44:J44" si="10">COUNTIF(I$6:I$35,"Hóa -Loan")</f>
        <v>2</v>
      </c>
      <c r="J44" s="116">
        <f t="shared" si="10"/>
        <v>1</v>
      </c>
      <c r="K44" s="112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1" customHeight="1">
      <c r="A45" s="110">
        <v>6</v>
      </c>
      <c r="B45" s="114" t="s">
        <v>154</v>
      </c>
      <c r="C45" s="116">
        <f t="shared" ref="C45:F45" si="11">COUNTIF(C$6:C$35,"Sử-Hải")</f>
        <v>1</v>
      </c>
      <c r="D45" s="116">
        <f t="shared" si="11"/>
        <v>2</v>
      </c>
      <c r="E45" s="116">
        <f t="shared" si="11"/>
        <v>2</v>
      </c>
      <c r="F45" s="116">
        <f t="shared" si="11"/>
        <v>0</v>
      </c>
      <c r="G45" s="116">
        <f t="shared" ref="G45:J45" si="12">COUNTIF(G$6:G$35,"Sử -Hương")</f>
        <v>1</v>
      </c>
      <c r="H45" s="116">
        <f t="shared" si="12"/>
        <v>2</v>
      </c>
      <c r="I45" s="116">
        <f t="shared" si="12"/>
        <v>1</v>
      </c>
      <c r="J45" s="116">
        <f t="shared" si="12"/>
        <v>1</v>
      </c>
      <c r="K45" s="11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1" customHeight="1">
      <c r="A46" s="110">
        <v>7</v>
      </c>
      <c r="B46" s="114" t="s">
        <v>155</v>
      </c>
      <c r="C46" s="116">
        <f t="shared" ref="C46:D46" si="13">COUNTIF(C$6:C$35,"GD-Đ.Thơm")</f>
        <v>0</v>
      </c>
      <c r="D46" s="116">
        <f t="shared" si="13"/>
        <v>0</v>
      </c>
      <c r="E46" s="116">
        <f t="shared" ref="E46:F46" si="14">COUNTIF(E$6:E$35,"GD-VHương")</f>
        <v>0</v>
      </c>
      <c r="F46" s="116">
        <f t="shared" si="14"/>
        <v>0</v>
      </c>
      <c r="G46" s="116">
        <f t="shared" ref="G46:J46" si="15">COUNTIF(G$6:G$35,"GD-L.Thơm")</f>
        <v>0</v>
      </c>
      <c r="H46" s="116">
        <f t="shared" si="15"/>
        <v>0</v>
      </c>
      <c r="I46" s="116">
        <f t="shared" si="15"/>
        <v>0</v>
      </c>
      <c r="J46" s="116">
        <f t="shared" si="15"/>
        <v>0</v>
      </c>
      <c r="K46" s="112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1" customHeight="1">
      <c r="A47" s="110">
        <v>8</v>
      </c>
      <c r="B47" s="114" t="s">
        <v>157</v>
      </c>
      <c r="C47" s="116">
        <f t="shared" ref="C47:F47" si="16">COUNTIF(C$6:C$35,"Địa-Hằng")</f>
        <v>1</v>
      </c>
      <c r="D47" s="116">
        <f t="shared" si="16"/>
        <v>0</v>
      </c>
      <c r="E47" s="116">
        <f t="shared" si="16"/>
        <v>1</v>
      </c>
      <c r="F47" s="116">
        <f t="shared" si="16"/>
        <v>1</v>
      </c>
      <c r="G47" s="116">
        <f t="shared" ref="G47:J47" si="17">COUNTIF(G$6:G$35,"Địa-Yên")</f>
        <v>2</v>
      </c>
      <c r="H47" s="116">
        <f t="shared" si="17"/>
        <v>2</v>
      </c>
      <c r="I47" s="116">
        <f t="shared" si="17"/>
        <v>1</v>
      </c>
      <c r="J47" s="116">
        <f t="shared" si="17"/>
        <v>1</v>
      </c>
      <c r="K47" s="112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21" customHeight="1">
      <c r="A48" s="110">
        <v>9</v>
      </c>
      <c r="B48" s="114" t="s">
        <v>158</v>
      </c>
      <c r="C48" s="116">
        <f t="shared" ref="C48:F48" si="18">COUNTIF(C$6:C$35,"NN - Lựu")</f>
        <v>1</v>
      </c>
      <c r="D48" s="116">
        <f t="shared" si="18"/>
        <v>2</v>
      </c>
      <c r="E48" s="116">
        <f t="shared" si="18"/>
        <v>2</v>
      </c>
      <c r="F48" s="116">
        <f t="shared" si="18"/>
        <v>1</v>
      </c>
      <c r="G48" s="116">
        <f t="shared" ref="G48:H48" si="19">COUNTIF(G$6:G$35,"NN-Chiển")</f>
        <v>1</v>
      </c>
      <c r="H48" s="116">
        <f t="shared" si="19"/>
        <v>1</v>
      </c>
      <c r="I48" s="116">
        <f>COUNTIF(I$6:I$35,"NN - Lựu")</f>
        <v>1</v>
      </c>
      <c r="J48" s="116">
        <f>COUNTIF(J$6:J$35,"NN-Chiển")</f>
        <v>1</v>
      </c>
      <c r="K48" s="11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21" customHeight="1">
      <c r="A49" s="110">
        <v>10</v>
      </c>
      <c r="B49" s="114" t="s">
        <v>159</v>
      </c>
      <c r="C49" s="116">
        <f t="shared" ref="C49:J49" si="20">COUNTIF(C$6:C$35,"Nhạc-Quyền")</f>
        <v>1</v>
      </c>
      <c r="D49" s="116">
        <f t="shared" si="20"/>
        <v>1</v>
      </c>
      <c r="E49" s="116">
        <f t="shared" si="20"/>
        <v>1</v>
      </c>
      <c r="F49" s="116">
        <f t="shared" si="20"/>
        <v>1</v>
      </c>
      <c r="G49" s="116">
        <f t="shared" si="20"/>
        <v>0</v>
      </c>
      <c r="H49" s="116">
        <f t="shared" si="20"/>
        <v>0</v>
      </c>
      <c r="I49" s="116">
        <f t="shared" si="20"/>
        <v>0</v>
      </c>
      <c r="J49" s="116">
        <f t="shared" si="20"/>
        <v>0</v>
      </c>
      <c r="K49" s="11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21" customHeight="1">
      <c r="A50" s="110">
        <v>11</v>
      </c>
      <c r="B50" s="114" t="s">
        <v>160</v>
      </c>
      <c r="C50" s="116">
        <f t="shared" ref="C50:J50" si="21">COUNTIF(C$6:C$35,"MT-Hoài")</f>
        <v>1</v>
      </c>
      <c r="D50" s="116">
        <f t="shared" si="21"/>
        <v>1</v>
      </c>
      <c r="E50" s="116">
        <f t="shared" si="21"/>
        <v>1</v>
      </c>
      <c r="F50" s="116">
        <f t="shared" si="21"/>
        <v>1</v>
      </c>
      <c r="G50" s="116">
        <f t="shared" si="21"/>
        <v>1</v>
      </c>
      <c r="H50" s="116">
        <f t="shared" si="21"/>
        <v>1</v>
      </c>
      <c r="I50" s="116">
        <f t="shared" si="21"/>
        <v>1</v>
      </c>
      <c r="J50" s="116">
        <f t="shared" si="21"/>
        <v>1</v>
      </c>
      <c r="K50" s="112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21" customHeight="1">
      <c r="A51" s="110">
        <v>12</v>
      </c>
      <c r="B51" s="114" t="s">
        <v>161</v>
      </c>
      <c r="C51" s="116">
        <f t="shared" ref="C51:J51" si="22">COUNTIF(C$6:C$35,"TD - Thìn")</f>
        <v>1</v>
      </c>
      <c r="D51" s="116">
        <f t="shared" si="22"/>
        <v>1</v>
      </c>
      <c r="E51" s="116">
        <f t="shared" si="22"/>
        <v>2</v>
      </c>
      <c r="F51" s="116">
        <f t="shared" si="22"/>
        <v>1</v>
      </c>
      <c r="G51" s="116">
        <f t="shared" si="22"/>
        <v>2</v>
      </c>
      <c r="H51" s="116">
        <f t="shared" si="22"/>
        <v>1</v>
      </c>
      <c r="I51" s="116">
        <f t="shared" si="22"/>
        <v>1</v>
      </c>
      <c r="J51" s="116">
        <f t="shared" si="22"/>
        <v>1</v>
      </c>
      <c r="K51" s="112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8.75" customHeight="1">
      <c r="A52" s="110">
        <v>13</v>
      </c>
      <c r="B52" s="128" t="s">
        <v>162</v>
      </c>
      <c r="C52" s="116">
        <f t="shared" ref="C52:F52" si="23">COUNTIF(C$6:C$35,"CN-Đ.Thơm")</f>
        <v>1</v>
      </c>
      <c r="D52" s="116">
        <f t="shared" si="23"/>
        <v>1</v>
      </c>
      <c r="E52" s="116">
        <f t="shared" si="23"/>
        <v>1</v>
      </c>
      <c r="F52" s="116">
        <f t="shared" si="23"/>
        <v>1</v>
      </c>
      <c r="G52" s="116">
        <f t="shared" ref="G52:J52" si="24">COUNTIF(G$6:G$35,"CN-T.Trọng")</f>
        <v>1</v>
      </c>
      <c r="H52" s="116">
        <f t="shared" si="24"/>
        <v>0</v>
      </c>
      <c r="I52" s="116">
        <f t="shared" si="24"/>
        <v>1</v>
      </c>
      <c r="J52" s="116">
        <f t="shared" si="24"/>
        <v>1</v>
      </c>
      <c r="K52" s="112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8.75" customHeight="1">
      <c r="A53" s="172" t="s">
        <v>163</v>
      </c>
      <c r="B53" s="173"/>
      <c r="C53" s="129">
        <f>COUNTIF(C5:C37,"=TCT-Tuyền")</f>
        <v>0</v>
      </c>
      <c r="D53" s="129">
        <f>COUNTIF(D5:D38,"=TCT-T.Trọng")</f>
        <v>0</v>
      </c>
      <c r="E53" s="129">
        <f>COUNTIF(E5:E37,"=TCT-Tuyền")</f>
        <v>0</v>
      </c>
      <c r="F53" s="129">
        <f>COUNTIF(F5:F37,"=TCT-Thủy")</f>
        <v>1</v>
      </c>
      <c r="G53" s="129">
        <f t="shared" ref="G53:H53" si="25">COUNTIF(G5:G37,"=TCT-Khiên")</f>
        <v>0</v>
      </c>
      <c r="H53" s="129">
        <f t="shared" si="25"/>
        <v>0</v>
      </c>
      <c r="I53" s="129">
        <f t="shared" ref="I53:J53" si="26">COUNTIF(I5:I37,"=TCT-Tứ")</f>
        <v>1</v>
      </c>
      <c r="J53" s="129">
        <f t="shared" si="26"/>
        <v>0</v>
      </c>
      <c r="K53" s="112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8.75" customHeight="1">
      <c r="A54" s="172" t="s">
        <v>164</v>
      </c>
      <c r="B54" s="173"/>
      <c r="C54" s="129">
        <f>COUNTIF(C5:C37,"=TCV-Ngọc")</f>
        <v>0</v>
      </c>
      <c r="D54" s="129">
        <f>COUNTIF(D5:D38,"=TCV-Ngọc")</f>
        <v>1</v>
      </c>
      <c r="E54" s="129">
        <f>COUNTIF(E5:E37,"=TCV-Hằng")</f>
        <v>0</v>
      </c>
      <c r="F54" s="129">
        <f>COUNTIF(F5:F37,"=TCV-Ngọc")</f>
        <v>0</v>
      </c>
      <c r="G54" s="129">
        <f t="shared" ref="G54:H54" si="27">COUNTIF(G5:G37,"=TCV-Lương")</f>
        <v>0</v>
      </c>
      <c r="H54" s="129">
        <f t="shared" si="27"/>
        <v>0</v>
      </c>
      <c r="I54" s="129">
        <f>COUNTIF(I5:I37,"=TCV-Hải")</f>
        <v>0</v>
      </c>
      <c r="J54" s="129">
        <f>COUNTIF(J5:J37,"=TCV-Yên")</f>
        <v>0</v>
      </c>
      <c r="K54" s="112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8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10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8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10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8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10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8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10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8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10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8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10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8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10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8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10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8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10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8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10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8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10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8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10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8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10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8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10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8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10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8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10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8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10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8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10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8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10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8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10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8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10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8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10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8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10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8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10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8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10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8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10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8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10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8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10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8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10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8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10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8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10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8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10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8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10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8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10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8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10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8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10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8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10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8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10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8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10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8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10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8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10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8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10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8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10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8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10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8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10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8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10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8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10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8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10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8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10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8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10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8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10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8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10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8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10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8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10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8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10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8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10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8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10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8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10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8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10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8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10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8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10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8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10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8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10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8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10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8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10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8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10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8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10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8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10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8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10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8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10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8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10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8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10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8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10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8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10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8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10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8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10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8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10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8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10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8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10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8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10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8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10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8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10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8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10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8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10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8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10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8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10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8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10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8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10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8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10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8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10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8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10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8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10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8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10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8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10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8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10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8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10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8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10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8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10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8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10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8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10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8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10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8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10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8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10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8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10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8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10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8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10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8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10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8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10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8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10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8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10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8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10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8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10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8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10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8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10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8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10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8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10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8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10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8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10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8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10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8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10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8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10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8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10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8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10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8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10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8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10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8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10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8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10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8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10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8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10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8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10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8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10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8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10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8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10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8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10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8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10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8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10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8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10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8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10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8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10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8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10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8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10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8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10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8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10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8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10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8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10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8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10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8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10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8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10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8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10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8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10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8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10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8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10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8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10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8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10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8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10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8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10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8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10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8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10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8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10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8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10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8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10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8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10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8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10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8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10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8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10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8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10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8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10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8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10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8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10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8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10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8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10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8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10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8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10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8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10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8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10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8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10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8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10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8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10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8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10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8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10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8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10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8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10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8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10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8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10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8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10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8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10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8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10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8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10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8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10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8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10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8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10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8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10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8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10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8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10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8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10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8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10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8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10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8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10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8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10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8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10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8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10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8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10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8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10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8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10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8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10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8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10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8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10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8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10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8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10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8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10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8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10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8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10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8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10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8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10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8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10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8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10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8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10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8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10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8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10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8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10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8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10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8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10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8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10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8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10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8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10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8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10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8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10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8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10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8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10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8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10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8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10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8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10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8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10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8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10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8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10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8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10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8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10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8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10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8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10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8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10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8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10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8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10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8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10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8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10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8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10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8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10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8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10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8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10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8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10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8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10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8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10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8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10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8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10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8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10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8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10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8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10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8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10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8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10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8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10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8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10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8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10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8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10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8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10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8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10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8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10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8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10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8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10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8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10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8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10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8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10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8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10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8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10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8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10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8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10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8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10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8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10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8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10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8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10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8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10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8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10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8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10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8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10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8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10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8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10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8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10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8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10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8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10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8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10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8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10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8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10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8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10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8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10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8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10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8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10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8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10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8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10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8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10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8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10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8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10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8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10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8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10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8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10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8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10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8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10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8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10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8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10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8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10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8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10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8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10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8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10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8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10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8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10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8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10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8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10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8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10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8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10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8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10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8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10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8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10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8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10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8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10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8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10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8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10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8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10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8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10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8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10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8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10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8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10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8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10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8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10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8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10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8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10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8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10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8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10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8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10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8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10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8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10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8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10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8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10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8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10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8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10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8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10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8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10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8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10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8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10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8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10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8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10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8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10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8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10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8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10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8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10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8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10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8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10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8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10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8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10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8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10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8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10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8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10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8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10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8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10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8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10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8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10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8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10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8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10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8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10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8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10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8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10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8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10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8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10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8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10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8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10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8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10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8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10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8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10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8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10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8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10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8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10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8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10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8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10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8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10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8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10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8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10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8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10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8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10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8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10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8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10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8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10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8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10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8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10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8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10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8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10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8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10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8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10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8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10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8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10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8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10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8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10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8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10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8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10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8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10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8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10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8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10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8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10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8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10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8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10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8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10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8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10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8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10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8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10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8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10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8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10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8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10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8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10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8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10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8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10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8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10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8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10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8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10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8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10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8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10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8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10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8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10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8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10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8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10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8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10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8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10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8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10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8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10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8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10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8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10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8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10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8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10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8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10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8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10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8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10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8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10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8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10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8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10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8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10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8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10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8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10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8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10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8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10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8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10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8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10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8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10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8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10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8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10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8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10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8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10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8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10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8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10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8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10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8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10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8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10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8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10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8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10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8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10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8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10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8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10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8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10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8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10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8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10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8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10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8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10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8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10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8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10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8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10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8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10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8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10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8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10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8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10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8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10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8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10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8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10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8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10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8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10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8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10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8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10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8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10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8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10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8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10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8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10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8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10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8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10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8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10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8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10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8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10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8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10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8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10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8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10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8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10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8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10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8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10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8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10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8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10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8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10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8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10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8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10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8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10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8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10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8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10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8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10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8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10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8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10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8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10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8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10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8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10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8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10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8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10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8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10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8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10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8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10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8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10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8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10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8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10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8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10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8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10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8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10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8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10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8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10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8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10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8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10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8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10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8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10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8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10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8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10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8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10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8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10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8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10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8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10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8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10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8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10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8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10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8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10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8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10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8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10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8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10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8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10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8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10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8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10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8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10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8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10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8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10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8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10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8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10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8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10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8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10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8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10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8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10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8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10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8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10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8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10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8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10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8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10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8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10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8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10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8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10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8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10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8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10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8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10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8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10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8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10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8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10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8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10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8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10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8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10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8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10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8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10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8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10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8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10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8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10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8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10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8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10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8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10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8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10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8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10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8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10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8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10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8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10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8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10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8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10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8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10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8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10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8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10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8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10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8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10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8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10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8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10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8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10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8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10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8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10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8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10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8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10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8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10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8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10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8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10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8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10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8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10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8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10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8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10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8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10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8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10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8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10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8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10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8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10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8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10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8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10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8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10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8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10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8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10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8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10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8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10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8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10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8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10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8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10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8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10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8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10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8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10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8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10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8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10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8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10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8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10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8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10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8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10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8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10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8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10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8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10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8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10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8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10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8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10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8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10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8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10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8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10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8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10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8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10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8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10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8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10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8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10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8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10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8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10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8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10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8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10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8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10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8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10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8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10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8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10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8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10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8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10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8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10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8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10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8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10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8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10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8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10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8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10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8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10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8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10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8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10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8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10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8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10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8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10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8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10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8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10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8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10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8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10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8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10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8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10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8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10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8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10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8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10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8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10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8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10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8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10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8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10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8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10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8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10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8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10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8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10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8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10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8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10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8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10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8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10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8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10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8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10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8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10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8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10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8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10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8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10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8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10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8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10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8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10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8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10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8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10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8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10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8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10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8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10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8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10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8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10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8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10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8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10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8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10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8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10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8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10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8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10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8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10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8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10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8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10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8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10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8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10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8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10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8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10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8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10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8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10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8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10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8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10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8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10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8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10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8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10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8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10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8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10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8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10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8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10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8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10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8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10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8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10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8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10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8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10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8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10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8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10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8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10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8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10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8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10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8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10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8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10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8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10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8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10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8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10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8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10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8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10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8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10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8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10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8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10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8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10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8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10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8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10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8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10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8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10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8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10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8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10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8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10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8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10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8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10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8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10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8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10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8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10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8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10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8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10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8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10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8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10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8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10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8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10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8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10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8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10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8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10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8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10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8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10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8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10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8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10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8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10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8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10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8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10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8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10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8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10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8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10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8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10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8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10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8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10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8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10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8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10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8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10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8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10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8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10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8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10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8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10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8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10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8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10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8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10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8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10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8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10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8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10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8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10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8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10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8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10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8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10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8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10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8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10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8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10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8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10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8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10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8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10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8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10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8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10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8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10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8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10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8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10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8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10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8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10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8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10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8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10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8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10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8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10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8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10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8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10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8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10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8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10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8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10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8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10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8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10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8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10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8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10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8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10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8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10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8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10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8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10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8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10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8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10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8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10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8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10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8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10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8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10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8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10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8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10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8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10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8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10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8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10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8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10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8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10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8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10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8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10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8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10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8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10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8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10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8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10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8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10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8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10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8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10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8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10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8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10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8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10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8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10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8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10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8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10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8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10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8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10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8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10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8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10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8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10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8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10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8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10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8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10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8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10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8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10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8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10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8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10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8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10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8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10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8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10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8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10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8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10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8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10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8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10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8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10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8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10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8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10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8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10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8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10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8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10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8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10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8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10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8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10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8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10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8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10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8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10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8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10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8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10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8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10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8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10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8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10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8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10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8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10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8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10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8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10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8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10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8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10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8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10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8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10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8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10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8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10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8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10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8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10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8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10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8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10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8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10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8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10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8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10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8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10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8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10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8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10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8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10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8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10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8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10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8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10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8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10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8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10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8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10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8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10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8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10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8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10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8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10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8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10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8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10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8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10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8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10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8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10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8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10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8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10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8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10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8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10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8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10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8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10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8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10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8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10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8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10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8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10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8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10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8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10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8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10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8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10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8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10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8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10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8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10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8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10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8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10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8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10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8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10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8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10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2">
    <mergeCell ref="D35:G35"/>
    <mergeCell ref="D36:G36"/>
    <mergeCell ref="A53:B53"/>
    <mergeCell ref="A54:B54"/>
    <mergeCell ref="I1:K1"/>
    <mergeCell ref="F2:G2"/>
    <mergeCell ref="A25:A29"/>
    <mergeCell ref="A5:A9"/>
    <mergeCell ref="A10:A14"/>
    <mergeCell ref="A15:A19"/>
    <mergeCell ref="A20:A24"/>
    <mergeCell ref="A30:A34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0.109375" defaultRowHeight="15" customHeight="1"/>
  <cols>
    <col min="1" max="1" width="6.44140625" customWidth="1"/>
    <col min="2" max="2" width="4.6640625" customWidth="1"/>
    <col min="3" max="4" width="11" customWidth="1"/>
    <col min="5" max="5" width="11.44140625" customWidth="1"/>
    <col min="6" max="6" width="10.5546875" customWidth="1"/>
    <col min="7" max="7" width="11.33203125" customWidth="1"/>
    <col min="8" max="8" width="10.88671875" customWidth="1"/>
    <col min="9" max="9" width="11.88671875" customWidth="1"/>
    <col min="10" max="10" width="11.6640625" customWidth="1"/>
    <col min="11" max="11" width="10.33203125" customWidth="1"/>
    <col min="12" max="26" width="8" customWidth="1"/>
  </cols>
  <sheetData>
    <row r="1" spans="1:13" ht="19.5" customHeight="1">
      <c r="K1" s="1"/>
    </row>
    <row r="2" spans="1:13" ht="19.5" customHeight="1">
      <c r="K2" s="1"/>
    </row>
    <row r="3" spans="1:13" ht="21.75" customHeight="1">
      <c r="A3" s="2"/>
      <c r="B3" s="3"/>
      <c r="C3" s="4"/>
      <c r="D3" s="4"/>
      <c r="E3" s="179" t="s">
        <v>20</v>
      </c>
      <c r="F3" s="169"/>
      <c r="G3" s="169"/>
      <c r="H3" s="175" t="s">
        <v>2</v>
      </c>
      <c r="I3" s="169"/>
      <c r="J3" s="169"/>
      <c r="K3" s="1"/>
    </row>
    <row r="4" spans="1:13" ht="16.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1"/>
    </row>
    <row r="5" spans="1:13" ht="16.5" customHeight="1">
      <c r="A5" s="130" t="s">
        <v>5</v>
      </c>
      <c r="B5" s="130" t="s">
        <v>6</v>
      </c>
      <c r="C5" s="15" t="s">
        <v>22</v>
      </c>
      <c r="D5" s="15" t="s">
        <v>23</v>
      </c>
      <c r="E5" s="15" t="s">
        <v>24</v>
      </c>
      <c r="F5" s="15" t="s">
        <v>25</v>
      </c>
      <c r="G5" s="15" t="s">
        <v>26</v>
      </c>
      <c r="H5" s="15" t="s">
        <v>27</v>
      </c>
      <c r="I5" s="15" t="s">
        <v>28</v>
      </c>
      <c r="J5" s="17" t="s">
        <v>29</v>
      </c>
      <c r="K5" s="30" t="s">
        <v>15</v>
      </c>
    </row>
    <row r="6" spans="1:13" ht="16.5" customHeight="1">
      <c r="A6" s="180" t="s">
        <v>17</v>
      </c>
      <c r="B6" s="29">
        <v>1</v>
      </c>
      <c r="C6" s="34" t="s">
        <v>31</v>
      </c>
      <c r="D6" s="57" t="s">
        <v>30</v>
      </c>
      <c r="E6" s="48" t="s">
        <v>33</v>
      </c>
      <c r="F6" s="34" t="s">
        <v>34</v>
      </c>
      <c r="G6" s="34" t="s">
        <v>43</v>
      </c>
      <c r="H6" s="39" t="s">
        <v>44</v>
      </c>
      <c r="I6" s="34" t="s">
        <v>45</v>
      </c>
      <c r="J6" s="48" t="s">
        <v>46</v>
      </c>
      <c r="K6" s="19" t="s">
        <v>16</v>
      </c>
    </row>
    <row r="7" spans="1:13" ht="16.5" customHeight="1">
      <c r="A7" s="181"/>
      <c r="B7" s="29">
        <v>2</v>
      </c>
      <c r="C7" s="34" t="s">
        <v>45</v>
      </c>
      <c r="D7" s="34" t="s">
        <v>31</v>
      </c>
      <c r="E7" s="34" t="s">
        <v>34</v>
      </c>
      <c r="F7" s="58" t="s">
        <v>33</v>
      </c>
      <c r="G7" s="34" t="s">
        <v>66</v>
      </c>
      <c r="H7" s="34" t="s">
        <v>43</v>
      </c>
      <c r="I7" s="34" t="s">
        <v>46</v>
      </c>
      <c r="J7" s="48" t="s">
        <v>67</v>
      </c>
      <c r="K7" s="31" t="s">
        <v>21</v>
      </c>
    </row>
    <row r="8" spans="1:13" ht="16.5" customHeight="1">
      <c r="A8" s="181"/>
      <c r="B8" s="29">
        <v>3</v>
      </c>
      <c r="C8" s="57" t="s">
        <v>30</v>
      </c>
      <c r="D8" s="34" t="s">
        <v>64</v>
      </c>
      <c r="E8" s="34" t="s">
        <v>31</v>
      </c>
      <c r="F8" s="34" t="s">
        <v>66</v>
      </c>
      <c r="G8" s="39" t="s">
        <v>44</v>
      </c>
      <c r="H8" s="34" t="s">
        <v>59</v>
      </c>
      <c r="I8" s="34" t="s">
        <v>67</v>
      </c>
      <c r="J8" s="48" t="s">
        <v>43</v>
      </c>
      <c r="K8" s="31"/>
    </row>
    <row r="9" spans="1:13" ht="16.5" customHeight="1">
      <c r="A9" s="181"/>
      <c r="B9" s="29">
        <v>4</v>
      </c>
      <c r="C9" s="34" t="s">
        <v>68</v>
      </c>
      <c r="D9" s="34" t="s">
        <v>69</v>
      </c>
      <c r="E9" s="34" t="s">
        <v>31</v>
      </c>
      <c r="F9" s="39" t="s">
        <v>44</v>
      </c>
      <c r="G9" s="34" t="s">
        <v>45</v>
      </c>
      <c r="H9" s="34" t="s">
        <v>66</v>
      </c>
      <c r="I9" s="34" t="s">
        <v>43</v>
      </c>
      <c r="J9" s="48" t="s">
        <v>70</v>
      </c>
      <c r="K9" s="44" t="s">
        <v>51</v>
      </c>
      <c r="L9" s="59"/>
    </row>
    <row r="10" spans="1:13" ht="16.5" customHeight="1">
      <c r="A10" s="182"/>
      <c r="B10" s="50">
        <v>5</v>
      </c>
      <c r="C10" s="61" t="s">
        <v>18</v>
      </c>
      <c r="D10" s="61" t="s">
        <v>18</v>
      </c>
      <c r="E10" s="61" t="s">
        <v>18</v>
      </c>
      <c r="F10" s="61" t="s">
        <v>18</v>
      </c>
      <c r="G10" s="61" t="s">
        <v>18</v>
      </c>
      <c r="H10" s="61" t="s">
        <v>18</v>
      </c>
      <c r="I10" s="62" t="s">
        <v>18</v>
      </c>
      <c r="J10" s="63" t="s">
        <v>18</v>
      </c>
      <c r="K10" s="46"/>
    </row>
    <row r="11" spans="1:13" ht="16.5" customHeight="1">
      <c r="A11" s="180" t="s">
        <v>62</v>
      </c>
      <c r="B11" s="32">
        <v>1</v>
      </c>
      <c r="C11" s="64" t="s">
        <v>31</v>
      </c>
      <c r="D11" s="34" t="s">
        <v>69</v>
      </c>
      <c r="E11" s="34" t="s">
        <v>34</v>
      </c>
      <c r="F11" s="66" t="s">
        <v>44</v>
      </c>
      <c r="G11" s="67" t="s">
        <v>71</v>
      </c>
      <c r="H11" s="68" t="s">
        <v>70</v>
      </c>
      <c r="I11" s="34" t="s">
        <v>46</v>
      </c>
      <c r="J11" s="48" t="s">
        <v>66</v>
      </c>
      <c r="K11" s="51" t="s">
        <v>61</v>
      </c>
      <c r="M11" s="77"/>
    </row>
    <row r="12" spans="1:13" ht="16.5" customHeight="1">
      <c r="A12" s="181"/>
      <c r="B12" s="32">
        <v>2</v>
      </c>
      <c r="C12" s="37" t="s">
        <v>84</v>
      </c>
      <c r="D12" s="57" t="s">
        <v>30</v>
      </c>
      <c r="E12" s="34" t="s">
        <v>31</v>
      </c>
      <c r="F12" s="34" t="s">
        <v>34</v>
      </c>
      <c r="G12" s="58" t="s">
        <v>66</v>
      </c>
      <c r="H12" s="34" t="s">
        <v>71</v>
      </c>
      <c r="I12" s="34" t="s">
        <v>46</v>
      </c>
      <c r="J12" s="48" t="s">
        <v>86</v>
      </c>
      <c r="K12" s="31" t="s">
        <v>72</v>
      </c>
    </row>
    <row r="13" spans="1:13" ht="16.5" customHeight="1">
      <c r="A13" s="181"/>
      <c r="B13" s="32">
        <v>3</v>
      </c>
      <c r="C13" s="57" t="s">
        <v>30</v>
      </c>
      <c r="D13" s="34" t="s">
        <v>87</v>
      </c>
      <c r="E13" s="34" t="s">
        <v>84</v>
      </c>
      <c r="F13" s="34" t="s">
        <v>59</v>
      </c>
      <c r="G13" s="39" t="s">
        <v>44</v>
      </c>
      <c r="H13" s="34" t="s">
        <v>86</v>
      </c>
      <c r="I13" s="34" t="s">
        <v>67</v>
      </c>
      <c r="J13" s="48" t="s">
        <v>46</v>
      </c>
      <c r="K13" s="31" t="s">
        <v>76</v>
      </c>
    </row>
    <row r="14" spans="1:13" ht="16.5" customHeight="1">
      <c r="A14" s="181"/>
      <c r="B14" s="32">
        <v>4</v>
      </c>
      <c r="C14" s="58" t="s">
        <v>85</v>
      </c>
      <c r="D14" s="34" t="s">
        <v>31</v>
      </c>
      <c r="E14" s="58" t="s">
        <v>66</v>
      </c>
      <c r="F14" s="34" t="s">
        <v>84</v>
      </c>
      <c r="G14" s="34" t="s">
        <v>59</v>
      </c>
      <c r="H14" s="39" t="s">
        <v>44</v>
      </c>
      <c r="I14" s="34" t="s">
        <v>86</v>
      </c>
      <c r="J14" s="48" t="s">
        <v>67</v>
      </c>
      <c r="K14" s="31" t="s">
        <v>78</v>
      </c>
    </row>
    <row r="15" spans="1:13" ht="16.5" customHeight="1">
      <c r="A15" s="182"/>
      <c r="B15" s="47">
        <v>5</v>
      </c>
      <c r="C15" s="68" t="s">
        <v>87</v>
      </c>
      <c r="D15" s="61" t="s">
        <v>92</v>
      </c>
      <c r="E15" s="61" t="s">
        <v>93</v>
      </c>
      <c r="F15" s="61" t="s">
        <v>41</v>
      </c>
      <c r="G15" s="61" t="s">
        <v>86</v>
      </c>
      <c r="H15" s="61" t="s">
        <v>66</v>
      </c>
      <c r="I15" s="61" t="s">
        <v>59</v>
      </c>
      <c r="J15" s="63" t="s">
        <v>85</v>
      </c>
      <c r="K15" s="85"/>
    </row>
    <row r="16" spans="1:13" ht="16.5" customHeight="1">
      <c r="A16" s="183" t="s">
        <v>83</v>
      </c>
      <c r="B16" s="71">
        <v>1</v>
      </c>
      <c r="C16" s="64" t="s">
        <v>68</v>
      </c>
      <c r="D16" s="58" t="s">
        <v>133</v>
      </c>
      <c r="E16" s="133" t="s">
        <v>31</v>
      </c>
      <c r="F16" s="34" t="s">
        <v>34</v>
      </c>
      <c r="G16" s="66" t="s">
        <v>44</v>
      </c>
      <c r="H16" s="89" t="s">
        <v>71</v>
      </c>
      <c r="I16" s="34" t="s">
        <v>66</v>
      </c>
      <c r="J16" s="96" t="s">
        <v>67</v>
      </c>
      <c r="K16" s="92" t="s">
        <v>82</v>
      </c>
    </row>
    <row r="17" spans="1:13" ht="16.5" customHeight="1">
      <c r="A17" s="181"/>
      <c r="B17" s="29">
        <v>2</v>
      </c>
      <c r="C17" s="34" t="s">
        <v>64</v>
      </c>
      <c r="D17" s="34" t="s">
        <v>31</v>
      </c>
      <c r="E17" s="34" t="s">
        <v>34</v>
      </c>
      <c r="F17" s="34" t="s">
        <v>94</v>
      </c>
      <c r="G17" s="34" t="s">
        <v>85</v>
      </c>
      <c r="H17" s="34" t="s">
        <v>123</v>
      </c>
      <c r="I17" s="101" t="s">
        <v>67</v>
      </c>
      <c r="J17" s="103" t="s">
        <v>43</v>
      </c>
      <c r="K17" s="19" t="s">
        <v>88</v>
      </c>
    </row>
    <row r="18" spans="1:13" ht="16.5" customHeight="1">
      <c r="A18" s="181"/>
      <c r="B18" s="29">
        <v>3</v>
      </c>
      <c r="C18" s="34" t="s">
        <v>45</v>
      </c>
      <c r="D18" s="34" t="s">
        <v>31</v>
      </c>
      <c r="E18" s="58" t="s">
        <v>33</v>
      </c>
      <c r="F18" s="107" t="s">
        <v>119</v>
      </c>
      <c r="G18" s="34" t="s">
        <v>123</v>
      </c>
      <c r="H18" s="105" t="s">
        <v>131</v>
      </c>
      <c r="I18" s="34" t="s">
        <v>43</v>
      </c>
      <c r="J18" s="48" t="s">
        <v>66</v>
      </c>
      <c r="K18" s="19" t="s">
        <v>90</v>
      </c>
    </row>
    <row r="19" spans="1:13" ht="16.5" customHeight="1">
      <c r="A19" s="181"/>
      <c r="B19" s="29">
        <v>4</v>
      </c>
      <c r="C19" s="34" t="s">
        <v>31</v>
      </c>
      <c r="D19" s="34" t="s">
        <v>45</v>
      </c>
      <c r="E19" s="34" t="s">
        <v>94</v>
      </c>
      <c r="F19" s="98" t="s">
        <v>33</v>
      </c>
      <c r="G19" s="34" t="s">
        <v>138</v>
      </c>
      <c r="H19" s="34" t="s">
        <v>43</v>
      </c>
      <c r="I19" s="34" t="s">
        <v>123</v>
      </c>
      <c r="J19" s="48" t="s">
        <v>85</v>
      </c>
      <c r="K19" s="19" t="s">
        <v>91</v>
      </c>
    </row>
    <row r="20" spans="1:13" ht="16.5" customHeight="1">
      <c r="A20" s="182"/>
      <c r="B20" s="50">
        <v>5</v>
      </c>
      <c r="C20" s="135"/>
      <c r="D20" s="89"/>
      <c r="E20" s="89"/>
      <c r="F20" s="68"/>
      <c r="G20" s="34" t="s">
        <v>43</v>
      </c>
      <c r="H20" s="34" t="s">
        <v>45</v>
      </c>
      <c r="I20" s="68" t="s">
        <v>85</v>
      </c>
      <c r="J20" s="103" t="s">
        <v>123</v>
      </c>
      <c r="K20" s="85" t="s">
        <v>188</v>
      </c>
    </row>
    <row r="21" spans="1:13" ht="16.5" customHeight="1">
      <c r="A21" s="183" t="s">
        <v>98</v>
      </c>
      <c r="B21" s="71">
        <v>1</v>
      </c>
      <c r="C21" s="67" t="s">
        <v>54</v>
      </c>
      <c r="D21" s="67" t="s">
        <v>31</v>
      </c>
      <c r="E21" s="67" t="s">
        <v>140</v>
      </c>
      <c r="F21" s="66" t="s">
        <v>44</v>
      </c>
      <c r="G21" s="67" t="s">
        <v>71</v>
      </c>
      <c r="H21" s="67" t="s">
        <v>123</v>
      </c>
      <c r="I21" s="67" t="s">
        <v>84</v>
      </c>
      <c r="J21" s="109" t="s">
        <v>86</v>
      </c>
      <c r="K21" s="19" t="s">
        <v>234</v>
      </c>
    </row>
    <row r="22" spans="1:13" ht="16.5" customHeight="1">
      <c r="A22" s="181"/>
      <c r="B22" s="29">
        <v>2</v>
      </c>
      <c r="C22" s="58" t="s">
        <v>140</v>
      </c>
      <c r="D22" s="34" t="s">
        <v>84</v>
      </c>
      <c r="E22" s="34" t="s">
        <v>54</v>
      </c>
      <c r="F22" s="39" t="s">
        <v>44</v>
      </c>
      <c r="G22" s="34" t="s">
        <v>86</v>
      </c>
      <c r="H22" s="34" t="s">
        <v>71</v>
      </c>
      <c r="I22" s="34" t="s">
        <v>46</v>
      </c>
      <c r="J22" s="48" t="s">
        <v>123</v>
      </c>
      <c r="K22" s="19" t="s">
        <v>109</v>
      </c>
    </row>
    <row r="23" spans="1:13" ht="16.5" customHeight="1">
      <c r="A23" s="181"/>
      <c r="B23" s="29">
        <v>3</v>
      </c>
      <c r="C23" s="34" t="s">
        <v>31</v>
      </c>
      <c r="D23" s="58" t="s">
        <v>140</v>
      </c>
      <c r="E23" s="34" t="s">
        <v>119</v>
      </c>
      <c r="F23" s="34" t="s">
        <v>54</v>
      </c>
      <c r="G23" s="34" t="s">
        <v>45</v>
      </c>
      <c r="H23" s="34" t="s">
        <v>86</v>
      </c>
      <c r="I23" s="34" t="s">
        <v>123</v>
      </c>
      <c r="J23" s="164" t="s">
        <v>132</v>
      </c>
      <c r="K23" s="19" t="s">
        <v>110</v>
      </c>
    </row>
    <row r="24" spans="1:13" ht="16.5" customHeight="1">
      <c r="A24" s="181"/>
      <c r="B24" s="29">
        <v>4</v>
      </c>
      <c r="C24" s="34" t="s">
        <v>31</v>
      </c>
      <c r="D24" s="34" t="s">
        <v>54</v>
      </c>
      <c r="E24" s="34" t="s">
        <v>93</v>
      </c>
      <c r="F24" s="58" t="s">
        <v>140</v>
      </c>
      <c r="G24" s="34" t="s">
        <v>123</v>
      </c>
      <c r="H24" s="39" t="s">
        <v>44</v>
      </c>
      <c r="I24" s="34" t="s">
        <v>86</v>
      </c>
      <c r="J24" s="48" t="s">
        <v>45</v>
      </c>
      <c r="K24" s="19"/>
    </row>
    <row r="25" spans="1:13" ht="16.5" customHeight="1">
      <c r="A25" s="182"/>
      <c r="B25" s="50">
        <v>5</v>
      </c>
      <c r="C25" s="115"/>
      <c r="D25" s="61"/>
      <c r="E25" s="115"/>
      <c r="F25" s="61"/>
      <c r="G25" s="61"/>
      <c r="H25" s="61"/>
      <c r="I25" s="61"/>
      <c r="J25" s="63"/>
      <c r="K25" s="46"/>
    </row>
    <row r="26" spans="1:13" ht="16.5" customHeight="1">
      <c r="A26" s="183" t="s">
        <v>106</v>
      </c>
      <c r="B26" s="20">
        <v>1</v>
      </c>
      <c r="C26" s="67"/>
      <c r="D26" s="57"/>
      <c r="E26" s="67"/>
      <c r="F26" s="57"/>
      <c r="G26" s="37"/>
      <c r="H26" s="67"/>
      <c r="I26" s="67"/>
      <c r="J26" s="34"/>
      <c r="K26" s="92"/>
    </row>
    <row r="27" spans="1:13" ht="16.5" customHeight="1">
      <c r="A27" s="181"/>
      <c r="B27" s="32">
        <v>2</v>
      </c>
      <c r="C27" s="57"/>
      <c r="D27" s="65"/>
      <c r="E27" s="57"/>
      <c r="F27" s="34"/>
      <c r="G27" s="117"/>
      <c r="H27" s="34"/>
      <c r="I27" s="34"/>
      <c r="J27" s="37"/>
      <c r="K27" s="19"/>
      <c r="M27" t="s">
        <v>144</v>
      </c>
    </row>
    <row r="28" spans="1:13" ht="16.5" customHeight="1">
      <c r="A28" s="181"/>
      <c r="B28" s="32">
        <v>3</v>
      </c>
      <c r="C28" s="65"/>
      <c r="D28" s="57"/>
      <c r="E28" s="57"/>
      <c r="F28" s="57"/>
      <c r="G28" s="34"/>
      <c r="H28" s="117"/>
      <c r="I28" s="34"/>
      <c r="J28" s="34"/>
      <c r="K28" s="19"/>
    </row>
    <row r="29" spans="1:13" ht="16.5" customHeight="1">
      <c r="A29" s="181"/>
      <c r="B29" s="32">
        <v>4</v>
      </c>
      <c r="C29" s="34"/>
      <c r="D29" s="34"/>
      <c r="E29" s="34"/>
      <c r="F29" s="57"/>
      <c r="G29" s="34"/>
      <c r="H29" s="37"/>
      <c r="I29" s="117"/>
      <c r="J29" s="57"/>
      <c r="K29" s="19"/>
    </row>
    <row r="30" spans="1:13" ht="16.5" customHeight="1">
      <c r="A30" s="182"/>
      <c r="B30" s="47">
        <v>5</v>
      </c>
      <c r="C30" s="121"/>
      <c r="D30" s="61"/>
      <c r="E30" s="61"/>
      <c r="F30" s="121"/>
      <c r="G30" s="68"/>
      <c r="H30" s="34"/>
      <c r="I30" s="61"/>
      <c r="J30" s="70"/>
      <c r="K30" s="46"/>
    </row>
    <row r="31" spans="1:13" ht="16.5" customHeight="1">
      <c r="A31" s="183" t="s">
        <v>117</v>
      </c>
      <c r="B31" s="71">
        <v>1</v>
      </c>
      <c r="C31" s="67"/>
      <c r="D31" s="34"/>
      <c r="E31" s="65"/>
      <c r="F31" s="34"/>
      <c r="G31" s="67"/>
      <c r="H31" s="66"/>
      <c r="I31" s="57"/>
      <c r="J31" s="109"/>
      <c r="K31" s="24"/>
    </row>
    <row r="32" spans="1:13" ht="16.5" customHeight="1">
      <c r="A32" s="181"/>
      <c r="B32" s="29">
        <v>2</v>
      </c>
      <c r="C32" s="57"/>
      <c r="D32" s="34"/>
      <c r="E32" s="34"/>
      <c r="F32" s="68"/>
      <c r="G32" s="39"/>
      <c r="I32" s="34"/>
      <c r="J32" s="34"/>
      <c r="K32" s="19"/>
    </row>
    <row r="33" spans="1:11" ht="16.5" customHeight="1">
      <c r="A33" s="181"/>
      <c r="B33" s="29">
        <v>6</v>
      </c>
      <c r="C33" s="58"/>
      <c r="D33" s="58"/>
      <c r="E33" s="34"/>
      <c r="F33" s="34"/>
      <c r="G33" s="105"/>
      <c r="H33" s="34"/>
      <c r="I33" s="34"/>
      <c r="J33" s="34"/>
      <c r="K33" s="19"/>
    </row>
    <row r="34" spans="1:11" ht="16.5" customHeight="1">
      <c r="A34" s="181"/>
      <c r="B34" s="29">
        <v>4</v>
      </c>
      <c r="C34" s="57"/>
      <c r="D34" s="34"/>
      <c r="E34" s="34"/>
      <c r="F34" s="34"/>
      <c r="G34" s="34"/>
      <c r="H34" s="34"/>
      <c r="I34" s="34"/>
      <c r="J34" s="37"/>
      <c r="K34" s="19"/>
    </row>
    <row r="35" spans="1:11" ht="16.5" customHeight="1">
      <c r="A35" s="182"/>
      <c r="B35" s="50">
        <v>5</v>
      </c>
      <c r="C35" s="61"/>
      <c r="D35" s="61"/>
      <c r="E35" s="61"/>
      <c r="F35" s="61"/>
      <c r="G35" s="61"/>
      <c r="H35" s="61"/>
      <c r="I35" s="61"/>
      <c r="J35" s="63"/>
      <c r="K35" s="46"/>
    </row>
    <row r="36" spans="1:11" ht="16.5" customHeight="1">
      <c r="A36" s="124"/>
      <c r="B36" s="125"/>
      <c r="C36" s="126"/>
      <c r="D36" s="126"/>
      <c r="E36" s="126"/>
      <c r="F36" s="126"/>
      <c r="G36" s="126"/>
      <c r="H36" s="126"/>
      <c r="I36" s="126"/>
      <c r="J36" s="126"/>
      <c r="K36" s="127"/>
    </row>
    <row r="37" spans="1:11" ht="21" customHeight="1">
      <c r="E37" s="177" t="s">
        <v>156</v>
      </c>
      <c r="F37" s="178"/>
      <c r="G37" s="178"/>
      <c r="K37" s="1"/>
    </row>
    <row r="38" spans="1:11" ht="21" customHeight="1">
      <c r="A38" s="110">
        <v>1</v>
      </c>
      <c r="B38" s="114" t="s">
        <v>142</v>
      </c>
      <c r="C38" s="116">
        <f>COUNTIF(C5:C34,"Toán-Lâm")</f>
        <v>2</v>
      </c>
      <c r="D38" s="116">
        <f>COUNTIF(D5:D33,"Toán-Thủy")</f>
        <v>2</v>
      </c>
      <c r="E38" s="116">
        <f>COUNTIF(E5:E34,"Toán-Mùa")</f>
        <v>3</v>
      </c>
      <c r="F38" s="116">
        <f>COUNTIF(F5:F33,"Toán-Mùa")</f>
        <v>3</v>
      </c>
      <c r="G38" s="116">
        <f>COUNTIF(G3:G36,"Toán-V.Trọng")</f>
        <v>2</v>
      </c>
      <c r="H38" s="116">
        <f>COUNTIF(H7:H36,"Toán-V.Trọng")</f>
        <v>3</v>
      </c>
      <c r="I38" s="116">
        <f>COUNTIF(I6:I36,"Toán-Tuấn")</f>
        <v>3</v>
      </c>
      <c r="J38" s="116">
        <f>COUNTIF(J7:J36,"Toán-Tuấn")</f>
        <v>3</v>
      </c>
      <c r="K38" s="1"/>
    </row>
    <row r="39" spans="1:11" ht="21" customHeight="1">
      <c r="A39" s="110">
        <v>2</v>
      </c>
      <c r="B39" s="114" t="s">
        <v>146</v>
      </c>
      <c r="C39" s="116">
        <f t="shared" ref="C39:F39" si="0">COUNTIF(C$5:C$37,"Lí-Lâm")</f>
        <v>1</v>
      </c>
      <c r="D39" s="116">
        <f t="shared" si="0"/>
        <v>1</v>
      </c>
      <c r="E39" s="116">
        <f t="shared" si="0"/>
        <v>0</v>
      </c>
      <c r="F39" s="116">
        <f t="shared" si="0"/>
        <v>0</v>
      </c>
      <c r="G39" s="116">
        <f t="shared" ref="G39:J39" si="1">COUNTIF(G$5:G$37,"Lí-Tuấn")</f>
        <v>0</v>
      </c>
      <c r="H39" s="116">
        <f t="shared" si="1"/>
        <v>1</v>
      </c>
      <c r="I39" s="116">
        <f t="shared" si="1"/>
        <v>0</v>
      </c>
      <c r="J39" s="116">
        <f t="shared" si="1"/>
        <v>1</v>
      </c>
      <c r="K39" s="1"/>
    </row>
    <row r="40" spans="1:11" ht="21" customHeight="1">
      <c r="A40" s="110">
        <v>3</v>
      </c>
      <c r="B40" s="114" t="s">
        <v>148</v>
      </c>
      <c r="C40" s="116">
        <f t="shared" ref="C40:E40" si="2">COUNTIF(C$5:C$37,"Văn-H.Long")</f>
        <v>5</v>
      </c>
      <c r="D40" s="116">
        <f t="shared" si="2"/>
        <v>5</v>
      </c>
      <c r="E40" s="116">
        <f t="shared" si="2"/>
        <v>4</v>
      </c>
      <c r="F40" s="116">
        <f t="shared" ref="F40:H40" si="3">COUNTIF(F$5:F$37,"Văn-Hoa")</f>
        <v>4</v>
      </c>
      <c r="G40" s="116">
        <f t="shared" si="3"/>
        <v>3</v>
      </c>
      <c r="H40" s="116">
        <f t="shared" si="3"/>
        <v>3</v>
      </c>
      <c r="I40" s="116">
        <f t="shared" ref="I40:J40" si="4">COUNTIF(I$5:I$37,"Văn-L.Thơm")</f>
        <v>4</v>
      </c>
      <c r="J40" s="116">
        <f t="shared" si="4"/>
        <v>2</v>
      </c>
      <c r="K40" s="1"/>
    </row>
    <row r="41" spans="1:11" ht="21" customHeight="1">
      <c r="A41" s="110">
        <v>4</v>
      </c>
      <c r="B41" s="114" t="s">
        <v>151</v>
      </c>
      <c r="C41" s="116">
        <f t="shared" ref="C41:D41" si="5">COUNTIF(C$5:C$37,"Sinh-Trang")</f>
        <v>2</v>
      </c>
      <c r="D41" s="116">
        <f t="shared" si="5"/>
        <v>1</v>
      </c>
      <c r="E41" s="116">
        <f t="shared" ref="E41:F41" si="6">COUNTIF(E$5:E$37,"Sinh-Hưởng")</f>
        <v>1</v>
      </c>
      <c r="F41" s="116">
        <f t="shared" si="6"/>
        <v>1</v>
      </c>
      <c r="G41" s="116">
        <f t="shared" ref="G41:J41" si="7">COUNTIF(G$5:G$37,"Sinh-Trang")</f>
        <v>2</v>
      </c>
      <c r="H41" s="116">
        <f t="shared" si="7"/>
        <v>1</v>
      </c>
      <c r="I41" s="116">
        <f t="shared" si="7"/>
        <v>1</v>
      </c>
      <c r="J41" s="116">
        <f t="shared" si="7"/>
        <v>1</v>
      </c>
      <c r="K41" s="1"/>
    </row>
    <row r="42" spans="1:11" ht="21" customHeight="1">
      <c r="A42" s="110">
        <v>6</v>
      </c>
      <c r="B42" s="114" t="s">
        <v>154</v>
      </c>
      <c r="C42" s="116">
        <f t="shared" ref="C42:E42" si="8">COUNTIF(C$5:C$37,"Sử-H.Long")</f>
        <v>0</v>
      </c>
      <c r="D42" s="116">
        <f t="shared" si="8"/>
        <v>1</v>
      </c>
      <c r="E42" s="116">
        <f t="shared" si="8"/>
        <v>0</v>
      </c>
      <c r="F42" s="116">
        <f t="shared" ref="F42:J42" si="9">COUNTIF(F$5:F$35,"Sử-VHương")</f>
        <v>1</v>
      </c>
      <c r="G42" s="116">
        <f t="shared" si="9"/>
        <v>2</v>
      </c>
      <c r="H42" s="116">
        <f t="shared" si="9"/>
        <v>2</v>
      </c>
      <c r="I42" s="116">
        <f t="shared" si="9"/>
        <v>1</v>
      </c>
      <c r="J42" s="116">
        <f t="shared" si="9"/>
        <v>2</v>
      </c>
      <c r="K42" s="1"/>
    </row>
    <row r="43" spans="1:11" ht="21" customHeight="1">
      <c r="A43" s="110">
        <v>7</v>
      </c>
      <c r="B43" s="114" t="s">
        <v>155</v>
      </c>
      <c r="C43" s="116">
        <f t="shared" ref="C43:F43" si="10">COUNTIF(C$8:C$37,"GD-Đ.Thơm")</f>
        <v>1</v>
      </c>
      <c r="D43" s="116">
        <f t="shared" si="10"/>
        <v>1</v>
      </c>
      <c r="E43" s="116">
        <f t="shared" si="10"/>
        <v>1</v>
      </c>
      <c r="F43" s="116">
        <f t="shared" si="10"/>
        <v>1</v>
      </c>
      <c r="G43" s="116">
        <f t="shared" ref="G43:J43" si="11">COUNTIF(G$5:G$37,"GD-Hải")</f>
        <v>0</v>
      </c>
      <c r="H43" s="116">
        <f t="shared" si="11"/>
        <v>0</v>
      </c>
      <c r="I43" s="116">
        <f t="shared" si="11"/>
        <v>0</v>
      </c>
      <c r="J43" s="116">
        <f t="shared" si="11"/>
        <v>0</v>
      </c>
      <c r="K43" s="1"/>
    </row>
    <row r="44" spans="1:11" ht="21" customHeight="1">
      <c r="A44" s="110">
        <v>8</v>
      </c>
      <c r="B44" s="114" t="s">
        <v>157</v>
      </c>
      <c r="C44" s="116">
        <f t="shared" ref="C44:F44" si="12">COUNTIF(C$5:C$37,"Địa-Hằng")</f>
        <v>1</v>
      </c>
      <c r="D44" s="116">
        <f t="shared" si="12"/>
        <v>1</v>
      </c>
      <c r="E44" s="116">
        <f t="shared" si="12"/>
        <v>1</v>
      </c>
      <c r="F44" s="116">
        <f t="shared" si="12"/>
        <v>1</v>
      </c>
      <c r="G44" s="116">
        <f t="shared" ref="G44:J44" si="13">COUNTIF(G$5:G$37,"Địa-Thiềm")</f>
        <v>2</v>
      </c>
      <c r="H44" s="116">
        <f t="shared" si="13"/>
        <v>2</v>
      </c>
      <c r="I44" s="116">
        <f t="shared" si="13"/>
        <v>2</v>
      </c>
      <c r="J44" s="116">
        <f t="shared" si="13"/>
        <v>2</v>
      </c>
      <c r="K44" s="1"/>
    </row>
    <row r="45" spans="1:11" ht="21" customHeight="1">
      <c r="A45" s="110">
        <v>9</v>
      </c>
      <c r="B45" s="114" t="s">
        <v>158</v>
      </c>
      <c r="C45" s="116">
        <f t="shared" ref="C45:D45" si="14">COUNTIF(C$5:C$37,"NN-Lũy (Tp)")</f>
        <v>2</v>
      </c>
      <c r="D45" s="116">
        <f t="shared" si="14"/>
        <v>2</v>
      </c>
      <c r="E45" s="116">
        <f t="shared" ref="E45:F45" si="15">COUNTIF(E$5:E$37,"NN-An (Lh)")</f>
        <v>2</v>
      </c>
      <c r="F45" s="116">
        <f t="shared" si="15"/>
        <v>2</v>
      </c>
      <c r="G45" s="116">
        <f t="shared" ref="G45:J45" si="16">COUNTIF(G$5:G$37,"NN-Chiển")</f>
        <v>2</v>
      </c>
      <c r="H45" s="116">
        <f t="shared" si="16"/>
        <v>2</v>
      </c>
      <c r="I45" s="116">
        <f t="shared" si="16"/>
        <v>2</v>
      </c>
      <c r="J45" s="116">
        <f t="shared" si="16"/>
        <v>2</v>
      </c>
      <c r="K45" s="1"/>
    </row>
    <row r="46" spans="1:11" ht="21" customHeight="1">
      <c r="A46" s="110">
        <v>10</v>
      </c>
      <c r="B46" s="114" t="s">
        <v>159</v>
      </c>
      <c r="C46" s="116">
        <f t="shared" ref="C46:J46" si="17">COUNTIF(C$6:C$35,"Nhạc-Quyền")</f>
        <v>1</v>
      </c>
      <c r="D46" s="116">
        <f t="shared" si="17"/>
        <v>1</v>
      </c>
      <c r="E46" s="116">
        <f t="shared" si="17"/>
        <v>1</v>
      </c>
      <c r="F46" s="116">
        <f t="shared" si="17"/>
        <v>1</v>
      </c>
      <c r="G46" s="116">
        <f t="shared" si="17"/>
        <v>0</v>
      </c>
      <c r="H46" s="116">
        <f t="shared" si="17"/>
        <v>0</v>
      </c>
      <c r="I46" s="116">
        <f t="shared" si="17"/>
        <v>1</v>
      </c>
      <c r="J46" s="116">
        <f t="shared" si="17"/>
        <v>0</v>
      </c>
      <c r="K46" s="1"/>
    </row>
    <row r="47" spans="1:11" ht="21" customHeight="1">
      <c r="A47" s="110">
        <v>11</v>
      </c>
      <c r="B47" s="114" t="s">
        <v>160</v>
      </c>
      <c r="C47" s="116">
        <f t="shared" ref="C47:F47" si="18">COUNTIF(C$5:C$37,"MT-Hoài")</f>
        <v>0</v>
      </c>
      <c r="D47" s="116">
        <f t="shared" si="18"/>
        <v>0</v>
      </c>
      <c r="E47" s="116">
        <f t="shared" si="18"/>
        <v>0</v>
      </c>
      <c r="F47" s="116">
        <f t="shared" si="18"/>
        <v>1</v>
      </c>
      <c r="G47" s="116">
        <f t="shared" ref="G47:J47" si="19">COUNTIF(G$8:G$37,"MT-Hoài")</f>
        <v>1</v>
      </c>
      <c r="H47" s="116">
        <f t="shared" si="19"/>
        <v>1</v>
      </c>
      <c r="I47" s="116">
        <f t="shared" si="19"/>
        <v>1</v>
      </c>
      <c r="J47" s="116">
        <f t="shared" si="19"/>
        <v>0</v>
      </c>
      <c r="K47" s="1"/>
    </row>
    <row r="48" spans="1:11" ht="21" customHeight="1">
      <c r="A48" s="110">
        <v>12</v>
      </c>
      <c r="B48" s="114" t="s">
        <v>161</v>
      </c>
      <c r="C48" s="116">
        <f>COUNTIF(C$5:C$37,"TD-Đông")</f>
        <v>1</v>
      </c>
      <c r="D48" s="116">
        <f>COUNTIF(D$8:D$37,"TD-Hưởng")</f>
        <v>1</v>
      </c>
      <c r="E48" s="116">
        <f>COUNTIF(E$8:E$37,"TD-Quyền")</f>
        <v>2</v>
      </c>
      <c r="F48" s="116">
        <f>COUNTIF(F$8:F$37,"TD-Thìn")</f>
        <v>1</v>
      </c>
      <c r="G48" s="116">
        <f t="shared" ref="G48:J48" si="20">COUNTIF(G$5:G$37,"TD-Đông")</f>
        <v>1</v>
      </c>
      <c r="H48" s="116">
        <f t="shared" si="20"/>
        <v>0</v>
      </c>
      <c r="I48" s="116">
        <f t="shared" si="20"/>
        <v>1</v>
      </c>
      <c r="J48" s="116">
        <f t="shared" si="20"/>
        <v>2</v>
      </c>
      <c r="K48" s="1"/>
    </row>
    <row r="49" spans="1:11" ht="19.5" customHeight="1">
      <c r="A49" s="110">
        <v>13</v>
      </c>
      <c r="B49" s="128" t="s">
        <v>162</v>
      </c>
      <c r="C49" s="116">
        <f t="shared" ref="C49:F49" si="21">COUNTIF(C$8:C$37,"CN-V.Trọng")</f>
        <v>1</v>
      </c>
      <c r="D49" s="116">
        <f t="shared" si="21"/>
        <v>1</v>
      </c>
      <c r="E49" s="116">
        <f t="shared" si="21"/>
        <v>1</v>
      </c>
      <c r="F49" s="116">
        <f t="shared" si="21"/>
        <v>1</v>
      </c>
      <c r="G49" s="116">
        <f t="shared" ref="G49:J49" si="22">COUNTIF(G$5:G$37,"CN-T.Trọng")</f>
        <v>2</v>
      </c>
      <c r="H49" s="116">
        <f t="shared" si="22"/>
        <v>2</v>
      </c>
      <c r="I49" s="116">
        <f t="shared" si="22"/>
        <v>2</v>
      </c>
      <c r="J49" s="116">
        <f t="shared" si="22"/>
        <v>2</v>
      </c>
      <c r="K49" s="1"/>
    </row>
    <row r="50" spans="1:11" ht="19.5" customHeight="1">
      <c r="A50" s="172" t="s">
        <v>163</v>
      </c>
      <c r="B50" s="173"/>
      <c r="C50" s="129">
        <f>COUNTIF(C5:C36,"=TCT-Lâm")</f>
        <v>0</v>
      </c>
      <c r="D50" s="129">
        <f>COUNTIF(D5:D36,"=TCT-Thủy")</f>
        <v>0</v>
      </c>
      <c r="E50" s="129">
        <f t="shared" ref="E50:F50" si="23">COUNTIF(E5:E36,"=TCT-Mùa")</f>
        <v>0</v>
      </c>
      <c r="F50" s="129">
        <f t="shared" si="23"/>
        <v>0</v>
      </c>
      <c r="G50" s="129">
        <f t="shared" ref="G50:H50" si="24">COUNTIF(G5:G36,"=TCT-V.Trọng")</f>
        <v>1</v>
      </c>
      <c r="H50" s="129">
        <f t="shared" si="24"/>
        <v>0</v>
      </c>
      <c r="I50" s="129">
        <f t="shared" ref="I50:J50" si="25">COUNTIF(I5:I36,"=TCT-Tuấn")</f>
        <v>0</v>
      </c>
      <c r="J50" s="129">
        <f t="shared" si="25"/>
        <v>0</v>
      </c>
      <c r="K50" s="1"/>
    </row>
    <row r="51" spans="1:11" ht="19.5" customHeight="1">
      <c r="A51" s="172" t="s">
        <v>164</v>
      </c>
      <c r="B51" s="173"/>
      <c r="C51" s="129">
        <f t="shared" ref="C51:E51" si="26">COUNTIF(C5:C36,"=TCV-H.Long")</f>
        <v>0</v>
      </c>
      <c r="D51" s="129">
        <f t="shared" si="26"/>
        <v>0</v>
      </c>
      <c r="E51" s="129">
        <f t="shared" si="26"/>
        <v>0</v>
      </c>
      <c r="F51" s="129">
        <f t="shared" ref="F51:H51" si="27">COUNTIF(F5:F36,"=TCV-Hoa")</f>
        <v>0</v>
      </c>
      <c r="G51" s="129">
        <f t="shared" si="27"/>
        <v>0</v>
      </c>
      <c r="H51" s="129">
        <f t="shared" si="27"/>
        <v>1</v>
      </c>
      <c r="I51" s="129">
        <f t="shared" ref="I51:J51" si="28">COUNTIF(I5:I36,"=TCV-L.Thơm")</f>
        <v>0</v>
      </c>
      <c r="J51" s="129">
        <f t="shared" si="28"/>
        <v>1</v>
      </c>
      <c r="K51" s="1"/>
    </row>
    <row r="52" spans="1:11" ht="19.5" customHeight="1">
      <c r="K52" s="1"/>
    </row>
    <row r="53" spans="1:11" ht="19.5" customHeight="1">
      <c r="K53" s="1"/>
    </row>
    <row r="54" spans="1:11" ht="19.5" customHeight="1">
      <c r="K54" s="1"/>
    </row>
    <row r="55" spans="1:11" ht="19.5" customHeight="1">
      <c r="K55" s="1"/>
    </row>
    <row r="56" spans="1:11" ht="19.5" customHeight="1">
      <c r="K56" s="1"/>
    </row>
    <row r="57" spans="1:11" ht="19.5" customHeight="1">
      <c r="K57" s="1"/>
    </row>
    <row r="58" spans="1:11" ht="19.5" customHeight="1">
      <c r="K58" s="1"/>
    </row>
    <row r="59" spans="1:11" ht="19.5" customHeight="1">
      <c r="K59" s="1"/>
    </row>
    <row r="60" spans="1:11" ht="19.5" customHeight="1">
      <c r="K60" s="1"/>
    </row>
    <row r="61" spans="1:11" ht="19.5" customHeight="1">
      <c r="K61" s="1"/>
    </row>
    <row r="62" spans="1:11" ht="19.5" customHeight="1">
      <c r="K62" s="1"/>
    </row>
    <row r="63" spans="1:11" ht="19.5" customHeight="1">
      <c r="K63" s="1"/>
    </row>
    <row r="64" spans="1:11" ht="19.5" customHeight="1">
      <c r="K64" s="1"/>
    </row>
    <row r="65" spans="11:11" ht="19.5" customHeight="1">
      <c r="K65" s="1"/>
    </row>
    <row r="66" spans="11:11" ht="19.5" customHeight="1">
      <c r="K66" s="1"/>
    </row>
    <row r="67" spans="11:11" ht="19.5" customHeight="1">
      <c r="K67" s="1"/>
    </row>
    <row r="68" spans="11:11" ht="19.5" customHeight="1">
      <c r="K68" s="1"/>
    </row>
    <row r="69" spans="11:11" ht="19.5" customHeight="1">
      <c r="K69" s="1"/>
    </row>
    <row r="70" spans="11:11" ht="19.5" customHeight="1">
      <c r="K70" s="1"/>
    </row>
    <row r="71" spans="11:11" ht="19.5" customHeight="1">
      <c r="K71" s="1"/>
    </row>
    <row r="72" spans="11:11" ht="19.5" customHeight="1">
      <c r="K72" s="1"/>
    </row>
    <row r="73" spans="11:11" ht="19.5" customHeight="1">
      <c r="K73" s="1"/>
    </row>
    <row r="74" spans="11:11" ht="19.5" customHeight="1">
      <c r="K74" s="1"/>
    </row>
    <row r="75" spans="11:11" ht="19.5" customHeight="1">
      <c r="K75" s="1"/>
    </row>
    <row r="76" spans="11:11" ht="19.5" customHeight="1">
      <c r="K76" s="1"/>
    </row>
    <row r="77" spans="11:11" ht="19.5" customHeight="1">
      <c r="K77" s="1"/>
    </row>
    <row r="78" spans="11:11" ht="19.5" customHeight="1">
      <c r="K78" s="1"/>
    </row>
    <row r="79" spans="11:11" ht="19.5" customHeight="1">
      <c r="K79" s="1"/>
    </row>
    <row r="80" spans="11:11" ht="19.5" customHeight="1">
      <c r="K80" s="1"/>
    </row>
    <row r="81" spans="11:11" ht="19.5" customHeight="1">
      <c r="K81" s="1"/>
    </row>
    <row r="82" spans="11:11" ht="19.5" customHeight="1">
      <c r="K82" s="1"/>
    </row>
    <row r="83" spans="11:11" ht="19.5" customHeight="1">
      <c r="K83" s="1"/>
    </row>
    <row r="84" spans="11:11" ht="19.5" customHeight="1">
      <c r="K84" s="1"/>
    </row>
    <row r="85" spans="11:11" ht="19.5" customHeight="1">
      <c r="K85" s="1"/>
    </row>
    <row r="86" spans="11:11" ht="19.5" customHeight="1">
      <c r="K86" s="1"/>
    </row>
    <row r="87" spans="11:11" ht="19.5" customHeight="1">
      <c r="K87" s="1"/>
    </row>
    <row r="88" spans="11:11" ht="19.5" customHeight="1">
      <c r="K88" s="1"/>
    </row>
    <row r="89" spans="11:11" ht="19.5" customHeight="1">
      <c r="K89" s="1"/>
    </row>
    <row r="90" spans="11:11" ht="19.5" customHeight="1">
      <c r="K90" s="1"/>
    </row>
    <row r="91" spans="11:11" ht="19.5" customHeight="1">
      <c r="K91" s="1"/>
    </row>
    <row r="92" spans="11:11" ht="19.5" customHeight="1">
      <c r="K92" s="1"/>
    </row>
    <row r="93" spans="11:11" ht="19.5" customHeight="1">
      <c r="K93" s="1"/>
    </row>
    <row r="94" spans="11:11" ht="19.5" customHeight="1">
      <c r="K94" s="1"/>
    </row>
    <row r="95" spans="11:11" ht="19.5" customHeight="1">
      <c r="K95" s="1"/>
    </row>
    <row r="96" spans="11:11" ht="19.5" customHeight="1">
      <c r="K96" s="1"/>
    </row>
    <row r="97" spans="11:11" ht="19.5" customHeight="1">
      <c r="K97" s="1"/>
    </row>
    <row r="98" spans="11:11" ht="19.5" customHeight="1">
      <c r="K98" s="1"/>
    </row>
    <row r="99" spans="11:11" ht="19.5" customHeight="1">
      <c r="K99" s="1"/>
    </row>
    <row r="100" spans="11:11" ht="19.5" customHeight="1">
      <c r="K100" s="1"/>
    </row>
    <row r="101" spans="11:11" ht="19.5" customHeight="1">
      <c r="K101" s="1"/>
    </row>
    <row r="102" spans="11:11" ht="19.5" customHeight="1">
      <c r="K102" s="1"/>
    </row>
    <row r="103" spans="11:11" ht="19.5" customHeight="1">
      <c r="K103" s="1"/>
    </row>
    <row r="104" spans="11:11" ht="19.5" customHeight="1">
      <c r="K104" s="1"/>
    </row>
    <row r="105" spans="11:11" ht="19.5" customHeight="1">
      <c r="K105" s="1"/>
    </row>
    <row r="106" spans="11:11" ht="19.5" customHeight="1">
      <c r="K106" s="1"/>
    </row>
    <row r="107" spans="11:11" ht="19.5" customHeight="1">
      <c r="K107" s="1"/>
    </row>
    <row r="108" spans="11:11" ht="19.5" customHeight="1">
      <c r="K108" s="1"/>
    </row>
    <row r="109" spans="11:11" ht="19.5" customHeight="1">
      <c r="K109" s="1"/>
    </row>
    <row r="110" spans="11:11" ht="19.5" customHeight="1">
      <c r="K110" s="1"/>
    </row>
    <row r="111" spans="11:11" ht="19.5" customHeight="1">
      <c r="K111" s="1"/>
    </row>
    <row r="112" spans="11:11" ht="19.5" customHeight="1">
      <c r="K112" s="1"/>
    </row>
    <row r="113" spans="11:11" ht="19.5" customHeight="1">
      <c r="K113" s="1"/>
    </row>
    <row r="114" spans="11:11" ht="19.5" customHeight="1">
      <c r="K114" s="1"/>
    </row>
    <row r="115" spans="11:11" ht="19.5" customHeight="1">
      <c r="K115" s="1"/>
    </row>
    <row r="116" spans="11:11" ht="19.5" customHeight="1">
      <c r="K116" s="1"/>
    </row>
    <row r="117" spans="11:11" ht="19.5" customHeight="1">
      <c r="K117" s="1"/>
    </row>
    <row r="118" spans="11:11" ht="19.5" customHeight="1">
      <c r="K118" s="1"/>
    </row>
    <row r="119" spans="11:11" ht="19.5" customHeight="1">
      <c r="K119" s="1"/>
    </row>
    <row r="120" spans="11:11" ht="19.5" customHeight="1">
      <c r="K120" s="1"/>
    </row>
    <row r="121" spans="11:11" ht="19.5" customHeight="1">
      <c r="K121" s="1"/>
    </row>
    <row r="122" spans="11:11" ht="19.5" customHeight="1">
      <c r="K122" s="1"/>
    </row>
    <row r="123" spans="11:11" ht="19.5" customHeight="1">
      <c r="K123" s="1"/>
    </row>
    <row r="124" spans="11:11" ht="19.5" customHeight="1">
      <c r="K124" s="1"/>
    </row>
    <row r="125" spans="11:11" ht="19.5" customHeight="1">
      <c r="K125" s="1"/>
    </row>
    <row r="126" spans="11:11" ht="19.5" customHeight="1">
      <c r="K126" s="1"/>
    </row>
    <row r="127" spans="11:11" ht="19.5" customHeight="1">
      <c r="K127" s="1"/>
    </row>
    <row r="128" spans="11:11" ht="19.5" customHeight="1">
      <c r="K128" s="1"/>
    </row>
    <row r="129" spans="11:11" ht="19.5" customHeight="1">
      <c r="K129" s="1"/>
    </row>
    <row r="130" spans="11:11" ht="19.5" customHeight="1">
      <c r="K130" s="1"/>
    </row>
    <row r="131" spans="11:11" ht="19.5" customHeight="1">
      <c r="K131" s="1"/>
    </row>
    <row r="132" spans="11:11" ht="19.5" customHeight="1">
      <c r="K132" s="1"/>
    </row>
    <row r="133" spans="11:11" ht="19.5" customHeight="1">
      <c r="K133" s="1"/>
    </row>
    <row r="134" spans="11:11" ht="19.5" customHeight="1">
      <c r="K134" s="1"/>
    </row>
    <row r="135" spans="11:11" ht="19.5" customHeight="1">
      <c r="K135" s="1"/>
    </row>
    <row r="136" spans="11:11" ht="19.5" customHeight="1">
      <c r="K136" s="1"/>
    </row>
    <row r="137" spans="11:11" ht="19.5" customHeight="1">
      <c r="K137" s="1"/>
    </row>
    <row r="138" spans="11:11" ht="19.5" customHeight="1">
      <c r="K138" s="1"/>
    </row>
    <row r="139" spans="11:11" ht="19.5" customHeight="1">
      <c r="K139" s="1"/>
    </row>
    <row r="140" spans="11:11" ht="19.5" customHeight="1">
      <c r="K140" s="1"/>
    </row>
    <row r="141" spans="11:11" ht="19.5" customHeight="1">
      <c r="K141" s="1"/>
    </row>
    <row r="142" spans="11:11" ht="19.5" customHeight="1">
      <c r="K142" s="1"/>
    </row>
    <row r="143" spans="11:11" ht="19.5" customHeight="1">
      <c r="K143" s="1"/>
    </row>
    <row r="144" spans="11:11" ht="19.5" customHeight="1">
      <c r="K144" s="1"/>
    </row>
    <row r="145" spans="11:11" ht="19.5" customHeight="1">
      <c r="K145" s="1"/>
    </row>
    <row r="146" spans="11:11" ht="19.5" customHeight="1">
      <c r="K146" s="1"/>
    </row>
    <row r="147" spans="11:11" ht="19.5" customHeight="1">
      <c r="K147" s="1"/>
    </row>
    <row r="148" spans="11:11" ht="19.5" customHeight="1">
      <c r="K148" s="1"/>
    </row>
    <row r="149" spans="11:11" ht="19.5" customHeight="1">
      <c r="K149" s="1"/>
    </row>
    <row r="150" spans="11:11" ht="19.5" customHeight="1">
      <c r="K150" s="1"/>
    </row>
    <row r="151" spans="11:11" ht="19.5" customHeight="1">
      <c r="K151" s="1"/>
    </row>
    <row r="152" spans="11:11" ht="19.5" customHeight="1">
      <c r="K152" s="1"/>
    </row>
    <row r="153" spans="11:11" ht="19.5" customHeight="1">
      <c r="K153" s="1"/>
    </row>
    <row r="154" spans="11:11" ht="19.5" customHeight="1">
      <c r="K154" s="1"/>
    </row>
    <row r="155" spans="11:11" ht="19.5" customHeight="1">
      <c r="K155" s="1"/>
    </row>
    <row r="156" spans="11:11" ht="19.5" customHeight="1">
      <c r="K156" s="1"/>
    </row>
    <row r="157" spans="11:11" ht="19.5" customHeight="1">
      <c r="K157" s="1"/>
    </row>
    <row r="158" spans="11:11" ht="19.5" customHeight="1">
      <c r="K158" s="1"/>
    </row>
    <row r="159" spans="11:11" ht="19.5" customHeight="1">
      <c r="K159" s="1"/>
    </row>
    <row r="160" spans="11:11" ht="19.5" customHeight="1">
      <c r="K160" s="1"/>
    </row>
    <row r="161" spans="11:11" ht="19.5" customHeight="1">
      <c r="K161" s="1"/>
    </row>
    <row r="162" spans="11:11" ht="19.5" customHeight="1">
      <c r="K162" s="1"/>
    </row>
    <row r="163" spans="11:11" ht="19.5" customHeight="1">
      <c r="K163" s="1"/>
    </row>
    <row r="164" spans="11:11" ht="19.5" customHeight="1">
      <c r="K164" s="1"/>
    </row>
    <row r="165" spans="11:11" ht="19.5" customHeight="1">
      <c r="K165" s="1"/>
    </row>
    <row r="166" spans="11:11" ht="19.5" customHeight="1">
      <c r="K166" s="1"/>
    </row>
    <row r="167" spans="11:11" ht="19.5" customHeight="1">
      <c r="K167" s="1"/>
    </row>
    <row r="168" spans="11:11" ht="19.5" customHeight="1">
      <c r="K168" s="1"/>
    </row>
    <row r="169" spans="11:11" ht="19.5" customHeight="1">
      <c r="K169" s="1"/>
    </row>
    <row r="170" spans="11:11" ht="19.5" customHeight="1">
      <c r="K170" s="1"/>
    </row>
    <row r="171" spans="11:11" ht="19.5" customHeight="1">
      <c r="K171" s="1"/>
    </row>
    <row r="172" spans="11:11" ht="19.5" customHeight="1">
      <c r="K172" s="1"/>
    </row>
    <row r="173" spans="11:11" ht="19.5" customHeight="1">
      <c r="K173" s="1"/>
    </row>
    <row r="174" spans="11:11" ht="19.5" customHeight="1">
      <c r="K174" s="1"/>
    </row>
    <row r="175" spans="11:11" ht="19.5" customHeight="1">
      <c r="K175" s="1"/>
    </row>
    <row r="176" spans="11:11" ht="19.5" customHeight="1">
      <c r="K176" s="1"/>
    </row>
    <row r="177" spans="11:11" ht="19.5" customHeight="1">
      <c r="K177" s="1"/>
    </row>
    <row r="178" spans="11:11" ht="19.5" customHeight="1">
      <c r="K178" s="1"/>
    </row>
    <row r="179" spans="11:11" ht="19.5" customHeight="1">
      <c r="K179" s="1"/>
    </row>
    <row r="180" spans="11:11" ht="19.5" customHeight="1">
      <c r="K180" s="1"/>
    </row>
    <row r="181" spans="11:11" ht="19.5" customHeight="1">
      <c r="K181" s="1"/>
    </row>
    <row r="182" spans="11:11" ht="19.5" customHeight="1">
      <c r="K182" s="1"/>
    </row>
    <row r="183" spans="11:11" ht="19.5" customHeight="1">
      <c r="K183" s="1"/>
    </row>
    <row r="184" spans="11:11" ht="19.5" customHeight="1">
      <c r="K184" s="1"/>
    </row>
    <row r="185" spans="11:11" ht="19.5" customHeight="1">
      <c r="K185" s="1"/>
    </row>
    <row r="186" spans="11:11" ht="19.5" customHeight="1">
      <c r="K186" s="1"/>
    </row>
    <row r="187" spans="11:11" ht="19.5" customHeight="1">
      <c r="K187" s="1"/>
    </row>
    <row r="188" spans="11:11" ht="19.5" customHeight="1">
      <c r="K188" s="1"/>
    </row>
    <row r="189" spans="11:11" ht="19.5" customHeight="1">
      <c r="K189" s="1"/>
    </row>
    <row r="190" spans="11:11" ht="19.5" customHeight="1">
      <c r="K190" s="1"/>
    </row>
    <row r="191" spans="11:11" ht="19.5" customHeight="1">
      <c r="K191" s="1"/>
    </row>
    <row r="192" spans="11:11" ht="19.5" customHeight="1">
      <c r="K192" s="1"/>
    </row>
    <row r="193" spans="11:11" ht="19.5" customHeight="1">
      <c r="K193" s="1"/>
    </row>
    <row r="194" spans="11:11" ht="19.5" customHeight="1">
      <c r="K194" s="1"/>
    </row>
    <row r="195" spans="11:11" ht="19.5" customHeight="1">
      <c r="K195" s="1"/>
    </row>
    <row r="196" spans="11:11" ht="19.5" customHeight="1">
      <c r="K196" s="1"/>
    </row>
    <row r="197" spans="11:11" ht="19.5" customHeight="1">
      <c r="K197" s="1"/>
    </row>
    <row r="198" spans="11:11" ht="19.5" customHeight="1">
      <c r="K198" s="1"/>
    </row>
    <row r="199" spans="11:11" ht="19.5" customHeight="1">
      <c r="K199" s="1"/>
    </row>
    <row r="200" spans="11:11" ht="19.5" customHeight="1">
      <c r="K200" s="1"/>
    </row>
    <row r="201" spans="11:11" ht="19.5" customHeight="1">
      <c r="K201" s="1"/>
    </row>
    <row r="202" spans="11:11" ht="19.5" customHeight="1">
      <c r="K202" s="1"/>
    </row>
    <row r="203" spans="11:11" ht="19.5" customHeight="1">
      <c r="K203" s="1"/>
    </row>
    <row r="204" spans="11:11" ht="19.5" customHeight="1">
      <c r="K204" s="1"/>
    </row>
    <row r="205" spans="11:11" ht="19.5" customHeight="1">
      <c r="K205" s="1"/>
    </row>
    <row r="206" spans="11:11" ht="19.5" customHeight="1">
      <c r="K206" s="1"/>
    </row>
    <row r="207" spans="11:11" ht="19.5" customHeight="1">
      <c r="K207" s="1"/>
    </row>
    <row r="208" spans="11:11" ht="19.5" customHeight="1">
      <c r="K208" s="1"/>
    </row>
    <row r="209" spans="11:11" ht="19.5" customHeight="1">
      <c r="K209" s="1"/>
    </row>
    <row r="210" spans="11:11" ht="19.5" customHeight="1">
      <c r="K210" s="1"/>
    </row>
    <row r="211" spans="11:11" ht="19.5" customHeight="1">
      <c r="K211" s="1"/>
    </row>
    <row r="212" spans="11:11" ht="19.5" customHeight="1">
      <c r="K212" s="1"/>
    </row>
    <row r="213" spans="11:11" ht="19.5" customHeight="1">
      <c r="K213" s="1"/>
    </row>
    <row r="214" spans="11:11" ht="19.5" customHeight="1">
      <c r="K214" s="1"/>
    </row>
    <row r="215" spans="11:11" ht="19.5" customHeight="1">
      <c r="K215" s="1"/>
    </row>
    <row r="216" spans="11:11" ht="19.5" customHeight="1">
      <c r="K216" s="1"/>
    </row>
    <row r="217" spans="11:11" ht="19.5" customHeight="1">
      <c r="K217" s="1"/>
    </row>
    <row r="218" spans="11:11" ht="19.5" customHeight="1">
      <c r="K218" s="1"/>
    </row>
    <row r="219" spans="11:11" ht="19.5" customHeight="1">
      <c r="K219" s="1"/>
    </row>
    <row r="220" spans="11:11" ht="19.5" customHeight="1">
      <c r="K220" s="1"/>
    </row>
    <row r="221" spans="11:11" ht="19.5" customHeight="1">
      <c r="K221" s="1"/>
    </row>
    <row r="222" spans="11:11" ht="19.5" customHeight="1">
      <c r="K222" s="1"/>
    </row>
    <row r="223" spans="11:11" ht="19.5" customHeight="1">
      <c r="K223" s="1"/>
    </row>
    <row r="224" spans="11:11" ht="19.5" customHeight="1">
      <c r="K224" s="1"/>
    </row>
    <row r="225" spans="11:11" ht="19.5" customHeight="1">
      <c r="K225" s="1"/>
    </row>
    <row r="226" spans="11:11" ht="19.5" customHeight="1">
      <c r="K226" s="1"/>
    </row>
    <row r="227" spans="11:11" ht="19.5" customHeight="1">
      <c r="K227" s="1"/>
    </row>
    <row r="228" spans="11:11" ht="19.5" customHeight="1">
      <c r="K228" s="1"/>
    </row>
    <row r="229" spans="11:11" ht="19.5" customHeight="1">
      <c r="K229" s="1"/>
    </row>
    <row r="230" spans="11:11" ht="19.5" customHeight="1">
      <c r="K230" s="1"/>
    </row>
    <row r="231" spans="11:11" ht="19.5" customHeight="1">
      <c r="K231" s="1"/>
    </row>
    <row r="232" spans="11:11" ht="19.5" customHeight="1">
      <c r="K232" s="1"/>
    </row>
    <row r="233" spans="11:11" ht="19.5" customHeight="1">
      <c r="K233" s="1"/>
    </row>
    <row r="234" spans="11:11" ht="19.5" customHeight="1">
      <c r="K234" s="1"/>
    </row>
    <row r="235" spans="11:11" ht="19.5" customHeight="1">
      <c r="K235" s="1"/>
    </row>
    <row r="236" spans="11:11" ht="19.5" customHeight="1">
      <c r="K236" s="1"/>
    </row>
    <row r="237" spans="11:11" ht="19.5" customHeight="1">
      <c r="K237" s="1"/>
    </row>
    <row r="238" spans="11:11" ht="19.5" customHeight="1">
      <c r="K238" s="1"/>
    </row>
    <row r="239" spans="11:11" ht="19.5" customHeight="1">
      <c r="K239" s="1"/>
    </row>
    <row r="240" spans="11:11" ht="19.5" customHeight="1">
      <c r="K240" s="1"/>
    </row>
    <row r="241" spans="11:11" ht="19.5" customHeight="1">
      <c r="K241" s="1"/>
    </row>
    <row r="242" spans="11:11" ht="19.5" customHeight="1">
      <c r="K242" s="1"/>
    </row>
    <row r="243" spans="11:11" ht="19.5" customHeight="1">
      <c r="K243" s="1"/>
    </row>
    <row r="244" spans="11:11" ht="19.5" customHeight="1">
      <c r="K244" s="1"/>
    </row>
    <row r="245" spans="11:11" ht="19.5" customHeight="1">
      <c r="K245" s="1"/>
    </row>
    <row r="246" spans="11:11" ht="19.5" customHeight="1">
      <c r="K246" s="1"/>
    </row>
    <row r="247" spans="11:11" ht="19.5" customHeight="1">
      <c r="K247" s="1"/>
    </row>
    <row r="248" spans="11:11" ht="19.5" customHeight="1">
      <c r="K248" s="1"/>
    </row>
    <row r="249" spans="11:11" ht="19.5" customHeight="1">
      <c r="K249" s="1"/>
    </row>
    <row r="250" spans="11:11" ht="19.5" customHeight="1">
      <c r="K250" s="1"/>
    </row>
    <row r="251" spans="11:11" ht="19.5" customHeight="1">
      <c r="K251" s="1"/>
    </row>
    <row r="252" spans="11:11" ht="19.5" customHeight="1">
      <c r="K252" s="1"/>
    </row>
    <row r="253" spans="11:11" ht="19.5" customHeight="1">
      <c r="K253" s="1"/>
    </row>
    <row r="254" spans="11:11" ht="19.5" customHeight="1">
      <c r="K254" s="1"/>
    </row>
    <row r="255" spans="11:11" ht="19.5" customHeight="1">
      <c r="K255" s="1"/>
    </row>
    <row r="256" spans="11:11" ht="19.5" customHeight="1">
      <c r="K256" s="1"/>
    </row>
    <row r="257" spans="11:11" ht="19.5" customHeight="1">
      <c r="K257" s="1"/>
    </row>
    <row r="258" spans="11:11" ht="19.5" customHeight="1">
      <c r="K258" s="1"/>
    </row>
    <row r="259" spans="11:11" ht="19.5" customHeight="1">
      <c r="K259" s="1"/>
    </row>
    <row r="260" spans="11:11" ht="19.5" customHeight="1">
      <c r="K260" s="1"/>
    </row>
    <row r="261" spans="11:11" ht="19.5" customHeight="1">
      <c r="K261" s="1"/>
    </row>
    <row r="262" spans="11:11" ht="19.5" customHeight="1">
      <c r="K262" s="1"/>
    </row>
    <row r="263" spans="11:11" ht="19.5" customHeight="1">
      <c r="K263" s="1"/>
    </row>
    <row r="264" spans="11:11" ht="19.5" customHeight="1">
      <c r="K264" s="1"/>
    </row>
    <row r="265" spans="11:11" ht="19.5" customHeight="1">
      <c r="K265" s="1"/>
    </row>
    <row r="266" spans="11:11" ht="19.5" customHeight="1">
      <c r="K266" s="1"/>
    </row>
    <row r="267" spans="11:11" ht="19.5" customHeight="1">
      <c r="K267" s="1"/>
    </row>
    <row r="268" spans="11:11" ht="19.5" customHeight="1">
      <c r="K268" s="1"/>
    </row>
    <row r="269" spans="11:11" ht="19.5" customHeight="1">
      <c r="K269" s="1"/>
    </row>
    <row r="270" spans="11:11" ht="19.5" customHeight="1">
      <c r="K270" s="1"/>
    </row>
    <row r="271" spans="11:11" ht="19.5" customHeight="1">
      <c r="K271" s="1"/>
    </row>
    <row r="272" spans="11:11" ht="19.5" customHeight="1">
      <c r="K272" s="1"/>
    </row>
    <row r="273" spans="11:11" ht="19.5" customHeight="1">
      <c r="K273" s="1"/>
    </row>
    <row r="274" spans="11:11" ht="19.5" customHeight="1">
      <c r="K274" s="1"/>
    </row>
    <row r="275" spans="11:11" ht="19.5" customHeight="1">
      <c r="K275" s="1"/>
    </row>
    <row r="276" spans="11:11" ht="19.5" customHeight="1">
      <c r="K276" s="1"/>
    </row>
    <row r="277" spans="11:11" ht="19.5" customHeight="1">
      <c r="K277" s="1"/>
    </row>
    <row r="278" spans="11:11" ht="19.5" customHeight="1">
      <c r="K278" s="1"/>
    </row>
    <row r="279" spans="11:11" ht="19.5" customHeight="1">
      <c r="K279" s="1"/>
    </row>
    <row r="280" spans="11:11" ht="19.5" customHeight="1">
      <c r="K280" s="1"/>
    </row>
    <row r="281" spans="11:11" ht="19.5" customHeight="1">
      <c r="K281" s="1"/>
    </row>
    <row r="282" spans="11:11" ht="19.5" customHeight="1">
      <c r="K282" s="1"/>
    </row>
    <row r="283" spans="11:11" ht="19.5" customHeight="1">
      <c r="K283" s="1"/>
    </row>
    <row r="284" spans="11:11" ht="19.5" customHeight="1">
      <c r="K284" s="1"/>
    </row>
    <row r="285" spans="11:11" ht="19.5" customHeight="1">
      <c r="K285" s="1"/>
    </row>
    <row r="286" spans="11:11" ht="19.5" customHeight="1">
      <c r="K286" s="1"/>
    </row>
    <row r="287" spans="11:11" ht="19.5" customHeight="1">
      <c r="K287" s="1"/>
    </row>
    <row r="288" spans="11:11" ht="19.5" customHeight="1">
      <c r="K288" s="1"/>
    </row>
    <row r="289" spans="11:11" ht="19.5" customHeight="1">
      <c r="K289" s="1"/>
    </row>
    <row r="290" spans="11:11" ht="19.5" customHeight="1">
      <c r="K290" s="1"/>
    </row>
    <row r="291" spans="11:11" ht="19.5" customHeight="1">
      <c r="K291" s="1"/>
    </row>
    <row r="292" spans="11:11" ht="19.5" customHeight="1">
      <c r="K292" s="1"/>
    </row>
    <row r="293" spans="11:11" ht="19.5" customHeight="1">
      <c r="K293" s="1"/>
    </row>
    <row r="294" spans="11:11" ht="19.5" customHeight="1">
      <c r="K294" s="1"/>
    </row>
    <row r="295" spans="11:11" ht="19.5" customHeight="1">
      <c r="K295" s="1"/>
    </row>
    <row r="296" spans="11:11" ht="19.5" customHeight="1">
      <c r="K296" s="1"/>
    </row>
    <row r="297" spans="11:11" ht="19.5" customHeight="1">
      <c r="K297" s="1"/>
    </row>
    <row r="298" spans="11:11" ht="19.5" customHeight="1">
      <c r="K298" s="1"/>
    </row>
    <row r="299" spans="11:11" ht="19.5" customHeight="1">
      <c r="K299" s="1"/>
    </row>
    <row r="300" spans="11:11" ht="19.5" customHeight="1">
      <c r="K300" s="1"/>
    </row>
    <row r="301" spans="11:11" ht="19.5" customHeight="1">
      <c r="K301" s="1"/>
    </row>
    <row r="302" spans="11:11" ht="19.5" customHeight="1">
      <c r="K302" s="1"/>
    </row>
    <row r="303" spans="11:11" ht="19.5" customHeight="1">
      <c r="K303" s="1"/>
    </row>
    <row r="304" spans="11:11" ht="19.5" customHeight="1">
      <c r="K304" s="1"/>
    </row>
    <row r="305" spans="11:11" ht="19.5" customHeight="1">
      <c r="K305" s="1"/>
    </row>
    <row r="306" spans="11:11" ht="19.5" customHeight="1">
      <c r="K306" s="1"/>
    </row>
    <row r="307" spans="11:11" ht="19.5" customHeight="1">
      <c r="K307" s="1"/>
    </row>
    <row r="308" spans="11:11" ht="19.5" customHeight="1">
      <c r="K308" s="1"/>
    </row>
    <row r="309" spans="11:11" ht="19.5" customHeight="1">
      <c r="K309" s="1"/>
    </row>
    <row r="310" spans="11:11" ht="19.5" customHeight="1">
      <c r="K310" s="1"/>
    </row>
    <row r="311" spans="11:11" ht="19.5" customHeight="1">
      <c r="K311" s="1"/>
    </row>
    <row r="312" spans="11:11" ht="19.5" customHeight="1">
      <c r="K312" s="1"/>
    </row>
    <row r="313" spans="11:11" ht="19.5" customHeight="1">
      <c r="K313" s="1"/>
    </row>
    <row r="314" spans="11:11" ht="19.5" customHeight="1">
      <c r="K314" s="1"/>
    </row>
    <row r="315" spans="11:11" ht="19.5" customHeight="1">
      <c r="K315" s="1"/>
    </row>
    <row r="316" spans="11:11" ht="19.5" customHeight="1">
      <c r="K316" s="1"/>
    </row>
    <row r="317" spans="11:11" ht="19.5" customHeight="1">
      <c r="K317" s="1"/>
    </row>
    <row r="318" spans="11:11" ht="19.5" customHeight="1">
      <c r="K318" s="1"/>
    </row>
    <row r="319" spans="11:11" ht="19.5" customHeight="1">
      <c r="K319" s="1"/>
    </row>
    <row r="320" spans="11:11" ht="19.5" customHeight="1">
      <c r="K320" s="1"/>
    </row>
    <row r="321" spans="11:11" ht="19.5" customHeight="1">
      <c r="K321" s="1"/>
    </row>
    <row r="322" spans="11:11" ht="19.5" customHeight="1">
      <c r="K322" s="1"/>
    </row>
    <row r="323" spans="11:11" ht="19.5" customHeight="1">
      <c r="K323" s="1"/>
    </row>
    <row r="324" spans="11:11" ht="19.5" customHeight="1">
      <c r="K324" s="1"/>
    </row>
    <row r="325" spans="11:11" ht="19.5" customHeight="1">
      <c r="K325" s="1"/>
    </row>
    <row r="326" spans="11:11" ht="19.5" customHeight="1">
      <c r="K326" s="1"/>
    </row>
    <row r="327" spans="11:11" ht="19.5" customHeight="1">
      <c r="K327" s="1"/>
    </row>
    <row r="328" spans="11:11" ht="19.5" customHeight="1">
      <c r="K328" s="1"/>
    </row>
    <row r="329" spans="11:11" ht="19.5" customHeight="1">
      <c r="K329" s="1"/>
    </row>
    <row r="330" spans="11:11" ht="19.5" customHeight="1">
      <c r="K330" s="1"/>
    </row>
    <row r="331" spans="11:11" ht="19.5" customHeight="1">
      <c r="K331" s="1"/>
    </row>
    <row r="332" spans="11:11" ht="19.5" customHeight="1">
      <c r="K332" s="1"/>
    </row>
    <row r="333" spans="11:11" ht="19.5" customHeight="1">
      <c r="K333" s="1"/>
    </row>
    <row r="334" spans="11:11" ht="19.5" customHeight="1">
      <c r="K334" s="1"/>
    </row>
    <row r="335" spans="11:11" ht="19.5" customHeight="1">
      <c r="K335" s="1"/>
    </row>
    <row r="336" spans="11:11" ht="19.5" customHeight="1">
      <c r="K336" s="1"/>
    </row>
    <row r="337" spans="11:11" ht="19.5" customHeight="1">
      <c r="K337" s="1"/>
    </row>
    <row r="338" spans="11:11" ht="19.5" customHeight="1">
      <c r="K338" s="1"/>
    </row>
    <row r="339" spans="11:11" ht="19.5" customHeight="1">
      <c r="K339" s="1"/>
    </row>
    <row r="340" spans="11:11" ht="19.5" customHeight="1">
      <c r="K340" s="1"/>
    </row>
    <row r="341" spans="11:11" ht="19.5" customHeight="1">
      <c r="K341" s="1"/>
    </row>
    <row r="342" spans="11:11" ht="19.5" customHeight="1">
      <c r="K342" s="1"/>
    </row>
    <row r="343" spans="11:11" ht="19.5" customHeight="1">
      <c r="K343" s="1"/>
    </row>
    <row r="344" spans="11:11" ht="19.5" customHeight="1">
      <c r="K344" s="1"/>
    </row>
    <row r="345" spans="11:11" ht="19.5" customHeight="1">
      <c r="K345" s="1"/>
    </row>
    <row r="346" spans="11:11" ht="19.5" customHeight="1">
      <c r="K346" s="1"/>
    </row>
    <row r="347" spans="11:11" ht="19.5" customHeight="1">
      <c r="K347" s="1"/>
    </row>
    <row r="348" spans="11:11" ht="19.5" customHeight="1">
      <c r="K348" s="1"/>
    </row>
    <row r="349" spans="11:11" ht="19.5" customHeight="1">
      <c r="K349" s="1"/>
    </row>
    <row r="350" spans="11:11" ht="19.5" customHeight="1">
      <c r="K350" s="1"/>
    </row>
    <row r="351" spans="11:11" ht="19.5" customHeight="1">
      <c r="K351" s="1"/>
    </row>
    <row r="352" spans="11:11" ht="19.5" customHeight="1">
      <c r="K352" s="1"/>
    </row>
    <row r="353" spans="11:11" ht="19.5" customHeight="1">
      <c r="K353" s="1"/>
    </row>
    <row r="354" spans="11:11" ht="19.5" customHeight="1">
      <c r="K354" s="1"/>
    </row>
    <row r="355" spans="11:11" ht="19.5" customHeight="1">
      <c r="K355" s="1"/>
    </row>
    <row r="356" spans="11:11" ht="19.5" customHeight="1">
      <c r="K356" s="1"/>
    </row>
    <row r="357" spans="11:11" ht="19.5" customHeight="1">
      <c r="K357" s="1"/>
    </row>
    <row r="358" spans="11:11" ht="19.5" customHeight="1">
      <c r="K358" s="1"/>
    </row>
    <row r="359" spans="11:11" ht="19.5" customHeight="1">
      <c r="K359" s="1"/>
    </row>
    <row r="360" spans="11:11" ht="19.5" customHeight="1">
      <c r="K360" s="1"/>
    </row>
    <row r="361" spans="11:11" ht="19.5" customHeight="1">
      <c r="K361" s="1"/>
    </row>
    <row r="362" spans="11:11" ht="19.5" customHeight="1">
      <c r="K362" s="1"/>
    </row>
    <row r="363" spans="11:11" ht="19.5" customHeight="1">
      <c r="K363" s="1"/>
    </row>
    <row r="364" spans="11:11" ht="19.5" customHeight="1">
      <c r="K364" s="1"/>
    </row>
    <row r="365" spans="11:11" ht="19.5" customHeight="1">
      <c r="K365" s="1"/>
    </row>
    <row r="366" spans="11:11" ht="19.5" customHeight="1">
      <c r="K366" s="1"/>
    </row>
    <row r="367" spans="11:11" ht="19.5" customHeight="1">
      <c r="K367" s="1"/>
    </row>
    <row r="368" spans="11:11" ht="19.5" customHeight="1">
      <c r="K368" s="1"/>
    </row>
    <row r="369" spans="11:11" ht="19.5" customHeight="1">
      <c r="K369" s="1"/>
    </row>
    <row r="370" spans="11:11" ht="19.5" customHeight="1">
      <c r="K370" s="1"/>
    </row>
    <row r="371" spans="11:11" ht="19.5" customHeight="1">
      <c r="K371" s="1"/>
    </row>
    <row r="372" spans="11:11" ht="19.5" customHeight="1">
      <c r="K372" s="1"/>
    </row>
    <row r="373" spans="11:11" ht="19.5" customHeight="1">
      <c r="K373" s="1"/>
    </row>
    <row r="374" spans="11:11" ht="19.5" customHeight="1">
      <c r="K374" s="1"/>
    </row>
    <row r="375" spans="11:11" ht="19.5" customHeight="1">
      <c r="K375" s="1"/>
    </row>
    <row r="376" spans="11:11" ht="19.5" customHeight="1">
      <c r="K376" s="1"/>
    </row>
    <row r="377" spans="11:11" ht="19.5" customHeight="1">
      <c r="K377" s="1"/>
    </row>
    <row r="378" spans="11:11" ht="19.5" customHeight="1">
      <c r="K378" s="1"/>
    </row>
    <row r="379" spans="11:11" ht="19.5" customHeight="1">
      <c r="K379" s="1"/>
    </row>
    <row r="380" spans="11:11" ht="19.5" customHeight="1">
      <c r="K380" s="1"/>
    </row>
    <row r="381" spans="11:11" ht="19.5" customHeight="1">
      <c r="K381" s="1"/>
    </row>
    <row r="382" spans="11:11" ht="19.5" customHeight="1">
      <c r="K382" s="1"/>
    </row>
    <row r="383" spans="11:11" ht="19.5" customHeight="1">
      <c r="K383" s="1"/>
    </row>
    <row r="384" spans="11:11" ht="19.5" customHeight="1">
      <c r="K384" s="1"/>
    </row>
    <row r="385" spans="11:11" ht="19.5" customHeight="1">
      <c r="K385" s="1"/>
    </row>
    <row r="386" spans="11:11" ht="19.5" customHeight="1">
      <c r="K386" s="1"/>
    </row>
    <row r="387" spans="11:11" ht="19.5" customHeight="1">
      <c r="K387" s="1"/>
    </row>
    <row r="388" spans="11:11" ht="19.5" customHeight="1">
      <c r="K388" s="1"/>
    </row>
    <row r="389" spans="11:11" ht="19.5" customHeight="1">
      <c r="K389" s="1"/>
    </row>
    <row r="390" spans="11:11" ht="19.5" customHeight="1">
      <c r="K390" s="1"/>
    </row>
    <row r="391" spans="11:11" ht="19.5" customHeight="1">
      <c r="K391" s="1"/>
    </row>
    <row r="392" spans="11:11" ht="19.5" customHeight="1">
      <c r="K392" s="1"/>
    </row>
    <row r="393" spans="11:11" ht="19.5" customHeight="1">
      <c r="K393" s="1"/>
    </row>
    <row r="394" spans="11:11" ht="19.5" customHeight="1">
      <c r="K394" s="1"/>
    </row>
    <row r="395" spans="11:11" ht="19.5" customHeight="1">
      <c r="K395" s="1"/>
    </row>
    <row r="396" spans="11:11" ht="19.5" customHeight="1">
      <c r="K396" s="1"/>
    </row>
    <row r="397" spans="11:11" ht="19.5" customHeight="1">
      <c r="K397" s="1"/>
    </row>
    <row r="398" spans="11:11" ht="19.5" customHeight="1">
      <c r="K398" s="1"/>
    </row>
    <row r="399" spans="11:11" ht="19.5" customHeight="1">
      <c r="K399" s="1"/>
    </row>
    <row r="400" spans="11:11" ht="19.5" customHeight="1">
      <c r="K400" s="1"/>
    </row>
    <row r="401" spans="11:11" ht="19.5" customHeight="1">
      <c r="K401" s="1"/>
    </row>
    <row r="402" spans="11:11" ht="19.5" customHeight="1">
      <c r="K402" s="1"/>
    </row>
    <row r="403" spans="11:11" ht="19.5" customHeight="1">
      <c r="K403" s="1"/>
    </row>
    <row r="404" spans="11:11" ht="19.5" customHeight="1">
      <c r="K404" s="1"/>
    </row>
    <row r="405" spans="11:11" ht="19.5" customHeight="1">
      <c r="K405" s="1"/>
    </row>
    <row r="406" spans="11:11" ht="19.5" customHeight="1">
      <c r="K406" s="1"/>
    </row>
    <row r="407" spans="11:11" ht="19.5" customHeight="1">
      <c r="K407" s="1"/>
    </row>
    <row r="408" spans="11:11" ht="19.5" customHeight="1">
      <c r="K408" s="1"/>
    </row>
    <row r="409" spans="11:11" ht="19.5" customHeight="1">
      <c r="K409" s="1"/>
    </row>
    <row r="410" spans="11:11" ht="19.5" customHeight="1">
      <c r="K410" s="1"/>
    </row>
    <row r="411" spans="11:11" ht="19.5" customHeight="1">
      <c r="K411" s="1"/>
    </row>
    <row r="412" spans="11:11" ht="19.5" customHeight="1">
      <c r="K412" s="1"/>
    </row>
    <row r="413" spans="11:11" ht="19.5" customHeight="1">
      <c r="K413" s="1"/>
    </row>
    <row r="414" spans="11:11" ht="19.5" customHeight="1">
      <c r="K414" s="1"/>
    </row>
    <row r="415" spans="11:11" ht="19.5" customHeight="1">
      <c r="K415" s="1"/>
    </row>
    <row r="416" spans="11:11" ht="19.5" customHeight="1">
      <c r="K416" s="1"/>
    </row>
    <row r="417" spans="11:11" ht="19.5" customHeight="1">
      <c r="K417" s="1"/>
    </row>
    <row r="418" spans="11:11" ht="19.5" customHeight="1">
      <c r="K418" s="1"/>
    </row>
    <row r="419" spans="11:11" ht="19.5" customHeight="1">
      <c r="K419" s="1"/>
    </row>
    <row r="420" spans="11:11" ht="19.5" customHeight="1">
      <c r="K420" s="1"/>
    </row>
    <row r="421" spans="11:11" ht="19.5" customHeight="1">
      <c r="K421" s="1"/>
    </row>
    <row r="422" spans="11:11" ht="19.5" customHeight="1">
      <c r="K422" s="1"/>
    </row>
    <row r="423" spans="11:11" ht="19.5" customHeight="1">
      <c r="K423" s="1"/>
    </row>
    <row r="424" spans="11:11" ht="19.5" customHeight="1">
      <c r="K424" s="1"/>
    </row>
    <row r="425" spans="11:11" ht="19.5" customHeight="1">
      <c r="K425" s="1"/>
    </row>
    <row r="426" spans="11:11" ht="19.5" customHeight="1">
      <c r="K426" s="1"/>
    </row>
    <row r="427" spans="11:11" ht="19.5" customHeight="1">
      <c r="K427" s="1"/>
    </row>
    <row r="428" spans="11:11" ht="19.5" customHeight="1">
      <c r="K428" s="1"/>
    </row>
    <row r="429" spans="11:11" ht="19.5" customHeight="1">
      <c r="K429" s="1"/>
    </row>
    <row r="430" spans="11:11" ht="19.5" customHeight="1">
      <c r="K430" s="1"/>
    </row>
    <row r="431" spans="11:11" ht="19.5" customHeight="1">
      <c r="K431" s="1"/>
    </row>
    <row r="432" spans="11:11" ht="19.5" customHeight="1">
      <c r="K432" s="1"/>
    </row>
    <row r="433" spans="11:11" ht="19.5" customHeight="1">
      <c r="K433" s="1"/>
    </row>
    <row r="434" spans="11:11" ht="19.5" customHeight="1">
      <c r="K434" s="1"/>
    </row>
    <row r="435" spans="11:11" ht="19.5" customHeight="1">
      <c r="K435" s="1"/>
    </row>
    <row r="436" spans="11:11" ht="19.5" customHeight="1">
      <c r="K436" s="1"/>
    </row>
    <row r="437" spans="11:11" ht="19.5" customHeight="1">
      <c r="K437" s="1"/>
    </row>
    <row r="438" spans="11:11" ht="19.5" customHeight="1">
      <c r="K438" s="1"/>
    </row>
    <row r="439" spans="11:11" ht="19.5" customHeight="1">
      <c r="K439" s="1"/>
    </row>
    <row r="440" spans="11:11" ht="19.5" customHeight="1">
      <c r="K440" s="1"/>
    </row>
    <row r="441" spans="11:11" ht="19.5" customHeight="1">
      <c r="K441" s="1"/>
    </row>
    <row r="442" spans="11:11" ht="19.5" customHeight="1">
      <c r="K442" s="1"/>
    </row>
    <row r="443" spans="11:11" ht="19.5" customHeight="1">
      <c r="K443" s="1"/>
    </row>
    <row r="444" spans="11:11" ht="19.5" customHeight="1">
      <c r="K444" s="1"/>
    </row>
    <row r="445" spans="11:11" ht="19.5" customHeight="1">
      <c r="K445" s="1"/>
    </row>
    <row r="446" spans="11:11" ht="19.5" customHeight="1">
      <c r="K446" s="1"/>
    </row>
    <row r="447" spans="11:11" ht="19.5" customHeight="1">
      <c r="K447" s="1"/>
    </row>
    <row r="448" spans="11:11" ht="19.5" customHeight="1">
      <c r="K448" s="1"/>
    </row>
    <row r="449" spans="11:11" ht="19.5" customHeight="1">
      <c r="K449" s="1"/>
    </row>
    <row r="450" spans="11:11" ht="19.5" customHeight="1">
      <c r="K450" s="1"/>
    </row>
    <row r="451" spans="11:11" ht="19.5" customHeight="1">
      <c r="K451" s="1"/>
    </row>
    <row r="452" spans="11:11" ht="19.5" customHeight="1">
      <c r="K452" s="1"/>
    </row>
    <row r="453" spans="11:11" ht="19.5" customHeight="1">
      <c r="K453" s="1"/>
    </row>
    <row r="454" spans="11:11" ht="19.5" customHeight="1">
      <c r="K454" s="1"/>
    </row>
    <row r="455" spans="11:11" ht="19.5" customHeight="1">
      <c r="K455" s="1"/>
    </row>
    <row r="456" spans="11:11" ht="19.5" customHeight="1">
      <c r="K456" s="1"/>
    </row>
    <row r="457" spans="11:11" ht="19.5" customHeight="1">
      <c r="K457" s="1"/>
    </row>
    <row r="458" spans="11:11" ht="19.5" customHeight="1">
      <c r="K458" s="1"/>
    </row>
    <row r="459" spans="11:11" ht="19.5" customHeight="1">
      <c r="K459" s="1"/>
    </row>
    <row r="460" spans="11:11" ht="19.5" customHeight="1">
      <c r="K460" s="1"/>
    </row>
    <row r="461" spans="11:11" ht="19.5" customHeight="1">
      <c r="K461" s="1"/>
    </row>
    <row r="462" spans="11:11" ht="19.5" customHeight="1">
      <c r="K462" s="1"/>
    </row>
    <row r="463" spans="11:11" ht="19.5" customHeight="1">
      <c r="K463" s="1"/>
    </row>
    <row r="464" spans="11:11" ht="19.5" customHeight="1">
      <c r="K464" s="1"/>
    </row>
    <row r="465" spans="11:11" ht="19.5" customHeight="1">
      <c r="K465" s="1"/>
    </row>
    <row r="466" spans="11:11" ht="19.5" customHeight="1">
      <c r="K466" s="1"/>
    </row>
    <row r="467" spans="11:11" ht="19.5" customHeight="1">
      <c r="K467" s="1"/>
    </row>
    <row r="468" spans="11:11" ht="19.5" customHeight="1">
      <c r="K468" s="1"/>
    </row>
    <row r="469" spans="11:11" ht="19.5" customHeight="1">
      <c r="K469" s="1"/>
    </row>
    <row r="470" spans="11:11" ht="19.5" customHeight="1">
      <c r="K470" s="1"/>
    </row>
    <row r="471" spans="11:11" ht="19.5" customHeight="1">
      <c r="K471" s="1"/>
    </row>
    <row r="472" spans="11:11" ht="19.5" customHeight="1">
      <c r="K472" s="1"/>
    </row>
    <row r="473" spans="11:11" ht="19.5" customHeight="1">
      <c r="K473" s="1"/>
    </row>
    <row r="474" spans="11:11" ht="19.5" customHeight="1">
      <c r="K474" s="1"/>
    </row>
    <row r="475" spans="11:11" ht="19.5" customHeight="1">
      <c r="K475" s="1"/>
    </row>
    <row r="476" spans="11:11" ht="19.5" customHeight="1">
      <c r="K476" s="1"/>
    </row>
    <row r="477" spans="11:11" ht="19.5" customHeight="1">
      <c r="K477" s="1"/>
    </row>
    <row r="478" spans="11:11" ht="19.5" customHeight="1">
      <c r="K478" s="1"/>
    </row>
    <row r="479" spans="11:11" ht="19.5" customHeight="1">
      <c r="K479" s="1"/>
    </row>
    <row r="480" spans="11:11" ht="19.5" customHeight="1">
      <c r="K480" s="1"/>
    </row>
    <row r="481" spans="11:11" ht="19.5" customHeight="1">
      <c r="K481" s="1"/>
    </row>
    <row r="482" spans="11:11" ht="19.5" customHeight="1">
      <c r="K482" s="1"/>
    </row>
    <row r="483" spans="11:11" ht="19.5" customHeight="1">
      <c r="K483" s="1"/>
    </row>
    <row r="484" spans="11:11" ht="19.5" customHeight="1">
      <c r="K484" s="1"/>
    </row>
    <row r="485" spans="11:11" ht="19.5" customHeight="1">
      <c r="K485" s="1"/>
    </row>
    <row r="486" spans="11:11" ht="19.5" customHeight="1">
      <c r="K486" s="1"/>
    </row>
    <row r="487" spans="11:11" ht="19.5" customHeight="1">
      <c r="K487" s="1"/>
    </row>
    <row r="488" spans="11:11" ht="19.5" customHeight="1">
      <c r="K488" s="1"/>
    </row>
    <row r="489" spans="11:11" ht="19.5" customHeight="1">
      <c r="K489" s="1"/>
    </row>
    <row r="490" spans="11:11" ht="19.5" customHeight="1">
      <c r="K490" s="1"/>
    </row>
    <row r="491" spans="11:11" ht="19.5" customHeight="1">
      <c r="K491" s="1"/>
    </row>
    <row r="492" spans="11:11" ht="19.5" customHeight="1">
      <c r="K492" s="1"/>
    </row>
    <row r="493" spans="11:11" ht="19.5" customHeight="1">
      <c r="K493" s="1"/>
    </row>
    <row r="494" spans="11:11" ht="19.5" customHeight="1">
      <c r="K494" s="1"/>
    </row>
    <row r="495" spans="11:11" ht="19.5" customHeight="1">
      <c r="K495" s="1"/>
    </row>
    <row r="496" spans="11:11" ht="19.5" customHeight="1">
      <c r="K496" s="1"/>
    </row>
    <row r="497" spans="11:11" ht="19.5" customHeight="1">
      <c r="K497" s="1"/>
    </row>
    <row r="498" spans="11:11" ht="19.5" customHeight="1">
      <c r="K498" s="1"/>
    </row>
    <row r="499" spans="11:11" ht="19.5" customHeight="1">
      <c r="K499" s="1"/>
    </row>
    <row r="500" spans="11:11" ht="19.5" customHeight="1">
      <c r="K500" s="1"/>
    </row>
    <row r="501" spans="11:11" ht="19.5" customHeight="1">
      <c r="K501" s="1"/>
    </row>
    <row r="502" spans="11:11" ht="19.5" customHeight="1">
      <c r="K502" s="1"/>
    </row>
    <row r="503" spans="11:11" ht="19.5" customHeight="1">
      <c r="K503" s="1"/>
    </row>
    <row r="504" spans="11:11" ht="19.5" customHeight="1">
      <c r="K504" s="1"/>
    </row>
    <row r="505" spans="11:11" ht="19.5" customHeight="1">
      <c r="K505" s="1"/>
    </row>
    <row r="506" spans="11:11" ht="19.5" customHeight="1">
      <c r="K506" s="1"/>
    </row>
    <row r="507" spans="11:11" ht="19.5" customHeight="1">
      <c r="K507" s="1"/>
    </row>
    <row r="508" spans="11:11" ht="19.5" customHeight="1">
      <c r="K508" s="1"/>
    </row>
    <row r="509" spans="11:11" ht="19.5" customHeight="1">
      <c r="K509" s="1"/>
    </row>
    <row r="510" spans="11:11" ht="19.5" customHeight="1">
      <c r="K510" s="1"/>
    </row>
    <row r="511" spans="11:11" ht="19.5" customHeight="1">
      <c r="K511" s="1"/>
    </row>
    <row r="512" spans="11:11" ht="19.5" customHeight="1">
      <c r="K512" s="1"/>
    </row>
    <row r="513" spans="11:11" ht="19.5" customHeight="1">
      <c r="K513" s="1"/>
    </row>
    <row r="514" spans="11:11" ht="19.5" customHeight="1">
      <c r="K514" s="1"/>
    </row>
    <row r="515" spans="11:11" ht="19.5" customHeight="1">
      <c r="K515" s="1"/>
    </row>
    <row r="516" spans="11:11" ht="19.5" customHeight="1">
      <c r="K516" s="1"/>
    </row>
    <row r="517" spans="11:11" ht="19.5" customHeight="1">
      <c r="K517" s="1"/>
    </row>
    <row r="518" spans="11:11" ht="19.5" customHeight="1">
      <c r="K518" s="1"/>
    </row>
    <row r="519" spans="11:11" ht="19.5" customHeight="1">
      <c r="K519" s="1"/>
    </row>
    <row r="520" spans="11:11" ht="19.5" customHeight="1">
      <c r="K520" s="1"/>
    </row>
    <row r="521" spans="11:11" ht="19.5" customHeight="1">
      <c r="K521" s="1"/>
    </row>
    <row r="522" spans="11:11" ht="19.5" customHeight="1">
      <c r="K522" s="1"/>
    </row>
    <row r="523" spans="11:11" ht="19.5" customHeight="1">
      <c r="K523" s="1"/>
    </row>
    <row r="524" spans="11:11" ht="19.5" customHeight="1">
      <c r="K524" s="1"/>
    </row>
    <row r="525" spans="11:11" ht="19.5" customHeight="1">
      <c r="K525" s="1"/>
    </row>
    <row r="526" spans="11:11" ht="19.5" customHeight="1">
      <c r="K526" s="1"/>
    </row>
    <row r="527" spans="11:11" ht="19.5" customHeight="1">
      <c r="K527" s="1"/>
    </row>
    <row r="528" spans="11:11" ht="19.5" customHeight="1">
      <c r="K528" s="1"/>
    </row>
    <row r="529" spans="11:11" ht="19.5" customHeight="1">
      <c r="K529" s="1"/>
    </row>
    <row r="530" spans="11:11" ht="19.5" customHeight="1">
      <c r="K530" s="1"/>
    </row>
    <row r="531" spans="11:11" ht="19.5" customHeight="1">
      <c r="K531" s="1"/>
    </row>
    <row r="532" spans="11:11" ht="19.5" customHeight="1">
      <c r="K532" s="1"/>
    </row>
    <row r="533" spans="11:11" ht="19.5" customHeight="1">
      <c r="K533" s="1"/>
    </row>
    <row r="534" spans="11:11" ht="19.5" customHeight="1">
      <c r="K534" s="1"/>
    </row>
    <row r="535" spans="11:11" ht="19.5" customHeight="1">
      <c r="K535" s="1"/>
    </row>
    <row r="536" spans="11:11" ht="19.5" customHeight="1">
      <c r="K536" s="1"/>
    </row>
    <row r="537" spans="11:11" ht="19.5" customHeight="1">
      <c r="K537" s="1"/>
    </row>
    <row r="538" spans="11:11" ht="19.5" customHeight="1">
      <c r="K538" s="1"/>
    </row>
    <row r="539" spans="11:11" ht="19.5" customHeight="1">
      <c r="K539" s="1"/>
    </row>
    <row r="540" spans="11:11" ht="19.5" customHeight="1">
      <c r="K540" s="1"/>
    </row>
    <row r="541" spans="11:11" ht="19.5" customHeight="1">
      <c r="K541" s="1"/>
    </row>
    <row r="542" spans="11:11" ht="19.5" customHeight="1">
      <c r="K542" s="1"/>
    </row>
    <row r="543" spans="11:11" ht="19.5" customHeight="1">
      <c r="K543" s="1"/>
    </row>
    <row r="544" spans="11:11" ht="19.5" customHeight="1">
      <c r="K544" s="1"/>
    </row>
    <row r="545" spans="11:11" ht="19.5" customHeight="1">
      <c r="K545" s="1"/>
    </row>
    <row r="546" spans="11:11" ht="19.5" customHeight="1">
      <c r="K546" s="1"/>
    </row>
    <row r="547" spans="11:11" ht="19.5" customHeight="1">
      <c r="K547" s="1"/>
    </row>
    <row r="548" spans="11:11" ht="19.5" customHeight="1">
      <c r="K548" s="1"/>
    </row>
    <row r="549" spans="11:11" ht="19.5" customHeight="1">
      <c r="K549" s="1"/>
    </row>
    <row r="550" spans="11:11" ht="19.5" customHeight="1">
      <c r="K550" s="1"/>
    </row>
    <row r="551" spans="11:11" ht="19.5" customHeight="1">
      <c r="K551" s="1"/>
    </row>
    <row r="552" spans="11:11" ht="19.5" customHeight="1">
      <c r="K552" s="1"/>
    </row>
    <row r="553" spans="11:11" ht="19.5" customHeight="1">
      <c r="K553" s="1"/>
    </row>
    <row r="554" spans="11:11" ht="19.5" customHeight="1">
      <c r="K554" s="1"/>
    </row>
    <row r="555" spans="11:11" ht="19.5" customHeight="1">
      <c r="K555" s="1"/>
    </row>
    <row r="556" spans="11:11" ht="19.5" customHeight="1">
      <c r="K556" s="1"/>
    </row>
    <row r="557" spans="11:11" ht="19.5" customHeight="1">
      <c r="K557" s="1"/>
    </row>
    <row r="558" spans="11:11" ht="19.5" customHeight="1">
      <c r="K558" s="1"/>
    </row>
    <row r="559" spans="11:11" ht="19.5" customHeight="1">
      <c r="K559" s="1"/>
    </row>
    <row r="560" spans="11:11" ht="19.5" customHeight="1">
      <c r="K560" s="1"/>
    </row>
    <row r="561" spans="11:11" ht="19.5" customHeight="1">
      <c r="K561" s="1"/>
    </row>
    <row r="562" spans="11:11" ht="19.5" customHeight="1">
      <c r="K562" s="1"/>
    </row>
    <row r="563" spans="11:11" ht="19.5" customHeight="1">
      <c r="K563" s="1"/>
    </row>
    <row r="564" spans="11:11" ht="19.5" customHeight="1">
      <c r="K564" s="1"/>
    </row>
    <row r="565" spans="11:11" ht="19.5" customHeight="1">
      <c r="K565" s="1"/>
    </row>
    <row r="566" spans="11:11" ht="19.5" customHeight="1">
      <c r="K566" s="1"/>
    </row>
    <row r="567" spans="11:11" ht="19.5" customHeight="1">
      <c r="K567" s="1"/>
    </row>
    <row r="568" spans="11:11" ht="19.5" customHeight="1">
      <c r="K568" s="1"/>
    </row>
    <row r="569" spans="11:11" ht="19.5" customHeight="1">
      <c r="K569" s="1"/>
    </row>
    <row r="570" spans="11:11" ht="19.5" customHeight="1">
      <c r="K570" s="1"/>
    </row>
    <row r="571" spans="11:11" ht="19.5" customHeight="1">
      <c r="K571" s="1"/>
    </row>
    <row r="572" spans="11:11" ht="19.5" customHeight="1">
      <c r="K572" s="1"/>
    </row>
    <row r="573" spans="11:11" ht="19.5" customHeight="1">
      <c r="K573" s="1"/>
    </row>
    <row r="574" spans="11:11" ht="19.5" customHeight="1">
      <c r="K574" s="1"/>
    </row>
    <row r="575" spans="11:11" ht="19.5" customHeight="1">
      <c r="K575" s="1"/>
    </row>
    <row r="576" spans="11:11" ht="19.5" customHeight="1">
      <c r="K576" s="1"/>
    </row>
    <row r="577" spans="11:11" ht="19.5" customHeight="1">
      <c r="K577" s="1"/>
    </row>
    <row r="578" spans="11:11" ht="19.5" customHeight="1">
      <c r="K578" s="1"/>
    </row>
    <row r="579" spans="11:11" ht="19.5" customHeight="1">
      <c r="K579" s="1"/>
    </row>
    <row r="580" spans="11:11" ht="19.5" customHeight="1">
      <c r="K580" s="1"/>
    </row>
    <row r="581" spans="11:11" ht="19.5" customHeight="1">
      <c r="K581" s="1"/>
    </row>
    <row r="582" spans="11:11" ht="19.5" customHeight="1">
      <c r="K582" s="1"/>
    </row>
    <row r="583" spans="11:11" ht="19.5" customHeight="1">
      <c r="K583" s="1"/>
    </row>
    <row r="584" spans="11:11" ht="19.5" customHeight="1">
      <c r="K584" s="1"/>
    </row>
    <row r="585" spans="11:11" ht="19.5" customHeight="1">
      <c r="K585" s="1"/>
    </row>
    <row r="586" spans="11:11" ht="19.5" customHeight="1">
      <c r="K586" s="1"/>
    </row>
    <row r="587" spans="11:11" ht="19.5" customHeight="1">
      <c r="K587" s="1"/>
    </row>
    <row r="588" spans="11:11" ht="19.5" customHeight="1">
      <c r="K588" s="1"/>
    </row>
    <row r="589" spans="11:11" ht="19.5" customHeight="1">
      <c r="K589" s="1"/>
    </row>
    <row r="590" spans="11:11" ht="19.5" customHeight="1">
      <c r="K590" s="1"/>
    </row>
    <row r="591" spans="11:11" ht="19.5" customHeight="1">
      <c r="K591" s="1"/>
    </row>
    <row r="592" spans="11:11" ht="19.5" customHeight="1">
      <c r="K592" s="1"/>
    </row>
    <row r="593" spans="11:11" ht="19.5" customHeight="1">
      <c r="K593" s="1"/>
    </row>
    <row r="594" spans="11:11" ht="19.5" customHeight="1">
      <c r="K594" s="1"/>
    </row>
    <row r="595" spans="11:11" ht="19.5" customHeight="1">
      <c r="K595" s="1"/>
    </row>
    <row r="596" spans="11:11" ht="19.5" customHeight="1">
      <c r="K596" s="1"/>
    </row>
    <row r="597" spans="11:11" ht="19.5" customHeight="1">
      <c r="K597" s="1"/>
    </row>
    <row r="598" spans="11:11" ht="19.5" customHeight="1">
      <c r="K598" s="1"/>
    </row>
    <row r="599" spans="11:11" ht="19.5" customHeight="1">
      <c r="K599" s="1"/>
    </row>
    <row r="600" spans="11:11" ht="19.5" customHeight="1">
      <c r="K600" s="1"/>
    </row>
    <row r="601" spans="11:11" ht="19.5" customHeight="1">
      <c r="K601" s="1"/>
    </row>
    <row r="602" spans="11:11" ht="19.5" customHeight="1">
      <c r="K602" s="1"/>
    </row>
    <row r="603" spans="11:11" ht="19.5" customHeight="1">
      <c r="K603" s="1"/>
    </row>
    <row r="604" spans="11:11" ht="19.5" customHeight="1">
      <c r="K604" s="1"/>
    </row>
    <row r="605" spans="11:11" ht="19.5" customHeight="1">
      <c r="K605" s="1"/>
    </row>
    <row r="606" spans="11:11" ht="19.5" customHeight="1">
      <c r="K606" s="1"/>
    </row>
    <row r="607" spans="11:11" ht="19.5" customHeight="1">
      <c r="K607" s="1"/>
    </row>
    <row r="608" spans="11:11" ht="19.5" customHeight="1">
      <c r="K608" s="1"/>
    </row>
    <row r="609" spans="11:11" ht="19.5" customHeight="1">
      <c r="K609" s="1"/>
    </row>
    <row r="610" spans="11:11" ht="19.5" customHeight="1">
      <c r="K610" s="1"/>
    </row>
    <row r="611" spans="11:11" ht="19.5" customHeight="1">
      <c r="K611" s="1"/>
    </row>
    <row r="612" spans="11:11" ht="19.5" customHeight="1">
      <c r="K612" s="1"/>
    </row>
    <row r="613" spans="11:11" ht="19.5" customHeight="1">
      <c r="K613" s="1"/>
    </row>
    <row r="614" spans="11:11" ht="19.5" customHeight="1">
      <c r="K614" s="1"/>
    </row>
    <row r="615" spans="11:11" ht="19.5" customHeight="1">
      <c r="K615" s="1"/>
    </row>
    <row r="616" spans="11:11" ht="19.5" customHeight="1">
      <c r="K616" s="1"/>
    </row>
    <row r="617" spans="11:11" ht="19.5" customHeight="1">
      <c r="K617" s="1"/>
    </row>
    <row r="618" spans="11:11" ht="19.5" customHeight="1">
      <c r="K618" s="1"/>
    </row>
    <row r="619" spans="11:11" ht="19.5" customHeight="1">
      <c r="K619" s="1"/>
    </row>
    <row r="620" spans="11:11" ht="19.5" customHeight="1">
      <c r="K620" s="1"/>
    </row>
    <row r="621" spans="11:11" ht="19.5" customHeight="1">
      <c r="K621" s="1"/>
    </row>
    <row r="622" spans="11:11" ht="19.5" customHeight="1">
      <c r="K622" s="1"/>
    </row>
    <row r="623" spans="11:11" ht="19.5" customHeight="1">
      <c r="K623" s="1"/>
    </row>
    <row r="624" spans="11:11" ht="19.5" customHeight="1">
      <c r="K624" s="1"/>
    </row>
    <row r="625" spans="11:11" ht="19.5" customHeight="1">
      <c r="K625" s="1"/>
    </row>
    <row r="626" spans="11:11" ht="19.5" customHeight="1">
      <c r="K626" s="1"/>
    </row>
    <row r="627" spans="11:11" ht="19.5" customHeight="1">
      <c r="K627" s="1"/>
    </row>
    <row r="628" spans="11:11" ht="19.5" customHeight="1">
      <c r="K628" s="1"/>
    </row>
    <row r="629" spans="11:11" ht="19.5" customHeight="1">
      <c r="K629" s="1"/>
    </row>
    <row r="630" spans="11:11" ht="19.5" customHeight="1">
      <c r="K630" s="1"/>
    </row>
    <row r="631" spans="11:11" ht="19.5" customHeight="1">
      <c r="K631" s="1"/>
    </row>
    <row r="632" spans="11:11" ht="19.5" customHeight="1">
      <c r="K632" s="1"/>
    </row>
    <row r="633" spans="11:11" ht="19.5" customHeight="1">
      <c r="K633" s="1"/>
    </row>
    <row r="634" spans="11:11" ht="19.5" customHeight="1">
      <c r="K634" s="1"/>
    </row>
    <row r="635" spans="11:11" ht="19.5" customHeight="1">
      <c r="K635" s="1"/>
    </row>
    <row r="636" spans="11:11" ht="19.5" customHeight="1">
      <c r="K636" s="1"/>
    </row>
    <row r="637" spans="11:11" ht="19.5" customHeight="1">
      <c r="K637" s="1"/>
    </row>
    <row r="638" spans="11:11" ht="19.5" customHeight="1">
      <c r="K638" s="1"/>
    </row>
    <row r="639" spans="11:11" ht="19.5" customHeight="1">
      <c r="K639" s="1"/>
    </row>
    <row r="640" spans="11:11" ht="19.5" customHeight="1">
      <c r="K640" s="1"/>
    </row>
    <row r="641" spans="11:11" ht="19.5" customHeight="1">
      <c r="K641" s="1"/>
    </row>
    <row r="642" spans="11:11" ht="19.5" customHeight="1">
      <c r="K642" s="1"/>
    </row>
    <row r="643" spans="11:11" ht="19.5" customHeight="1">
      <c r="K643" s="1"/>
    </row>
    <row r="644" spans="11:11" ht="19.5" customHeight="1">
      <c r="K644" s="1"/>
    </row>
    <row r="645" spans="11:11" ht="19.5" customHeight="1">
      <c r="K645" s="1"/>
    </row>
    <row r="646" spans="11:11" ht="19.5" customHeight="1">
      <c r="K646" s="1"/>
    </row>
    <row r="647" spans="11:11" ht="19.5" customHeight="1">
      <c r="K647" s="1"/>
    </row>
    <row r="648" spans="11:11" ht="19.5" customHeight="1">
      <c r="K648" s="1"/>
    </row>
    <row r="649" spans="11:11" ht="19.5" customHeight="1">
      <c r="K649" s="1"/>
    </row>
    <row r="650" spans="11:11" ht="19.5" customHeight="1">
      <c r="K650" s="1"/>
    </row>
    <row r="651" spans="11:11" ht="19.5" customHeight="1">
      <c r="K651" s="1"/>
    </row>
    <row r="652" spans="11:11" ht="19.5" customHeight="1">
      <c r="K652" s="1"/>
    </row>
    <row r="653" spans="11:11" ht="19.5" customHeight="1">
      <c r="K653" s="1"/>
    </row>
    <row r="654" spans="11:11" ht="19.5" customHeight="1">
      <c r="K654" s="1"/>
    </row>
    <row r="655" spans="11:11" ht="19.5" customHeight="1">
      <c r="K655" s="1"/>
    </row>
    <row r="656" spans="11:11" ht="19.5" customHeight="1">
      <c r="K656" s="1"/>
    </row>
    <row r="657" spans="11:11" ht="19.5" customHeight="1">
      <c r="K657" s="1"/>
    </row>
    <row r="658" spans="11:11" ht="19.5" customHeight="1">
      <c r="K658" s="1"/>
    </row>
    <row r="659" spans="11:11" ht="19.5" customHeight="1">
      <c r="K659" s="1"/>
    </row>
    <row r="660" spans="11:11" ht="19.5" customHeight="1">
      <c r="K660" s="1"/>
    </row>
    <row r="661" spans="11:11" ht="19.5" customHeight="1">
      <c r="K661" s="1"/>
    </row>
    <row r="662" spans="11:11" ht="19.5" customHeight="1">
      <c r="K662" s="1"/>
    </row>
    <row r="663" spans="11:11" ht="19.5" customHeight="1">
      <c r="K663" s="1"/>
    </row>
    <row r="664" spans="11:11" ht="19.5" customHeight="1">
      <c r="K664" s="1"/>
    </row>
    <row r="665" spans="11:11" ht="19.5" customHeight="1">
      <c r="K665" s="1"/>
    </row>
    <row r="666" spans="11:11" ht="19.5" customHeight="1">
      <c r="K666" s="1"/>
    </row>
    <row r="667" spans="11:11" ht="19.5" customHeight="1">
      <c r="K667" s="1"/>
    </row>
    <row r="668" spans="11:11" ht="19.5" customHeight="1">
      <c r="K668" s="1"/>
    </row>
    <row r="669" spans="11:11" ht="19.5" customHeight="1">
      <c r="K669" s="1"/>
    </row>
    <row r="670" spans="11:11" ht="19.5" customHeight="1">
      <c r="K670" s="1"/>
    </row>
    <row r="671" spans="11:11" ht="19.5" customHeight="1">
      <c r="K671" s="1"/>
    </row>
    <row r="672" spans="11:11" ht="19.5" customHeight="1">
      <c r="K672" s="1"/>
    </row>
    <row r="673" spans="11:11" ht="19.5" customHeight="1">
      <c r="K673" s="1"/>
    </row>
    <row r="674" spans="11:11" ht="19.5" customHeight="1">
      <c r="K674" s="1"/>
    </row>
    <row r="675" spans="11:11" ht="19.5" customHeight="1">
      <c r="K675" s="1"/>
    </row>
    <row r="676" spans="11:11" ht="19.5" customHeight="1">
      <c r="K676" s="1"/>
    </row>
    <row r="677" spans="11:11" ht="19.5" customHeight="1">
      <c r="K677" s="1"/>
    </row>
    <row r="678" spans="11:11" ht="19.5" customHeight="1">
      <c r="K678" s="1"/>
    </row>
    <row r="679" spans="11:11" ht="19.5" customHeight="1">
      <c r="K679" s="1"/>
    </row>
    <row r="680" spans="11:11" ht="19.5" customHeight="1">
      <c r="K680" s="1"/>
    </row>
    <row r="681" spans="11:11" ht="19.5" customHeight="1">
      <c r="K681" s="1"/>
    </row>
    <row r="682" spans="11:11" ht="19.5" customHeight="1">
      <c r="K682" s="1"/>
    </row>
    <row r="683" spans="11:11" ht="19.5" customHeight="1">
      <c r="K683" s="1"/>
    </row>
    <row r="684" spans="11:11" ht="19.5" customHeight="1">
      <c r="K684" s="1"/>
    </row>
    <row r="685" spans="11:11" ht="19.5" customHeight="1">
      <c r="K685" s="1"/>
    </row>
    <row r="686" spans="11:11" ht="19.5" customHeight="1">
      <c r="K686" s="1"/>
    </row>
    <row r="687" spans="11:11" ht="19.5" customHeight="1">
      <c r="K687" s="1"/>
    </row>
    <row r="688" spans="11:11" ht="19.5" customHeight="1">
      <c r="K688" s="1"/>
    </row>
    <row r="689" spans="11:11" ht="19.5" customHeight="1">
      <c r="K689" s="1"/>
    </row>
    <row r="690" spans="11:11" ht="19.5" customHeight="1">
      <c r="K690" s="1"/>
    </row>
    <row r="691" spans="11:11" ht="19.5" customHeight="1">
      <c r="K691" s="1"/>
    </row>
    <row r="692" spans="11:11" ht="19.5" customHeight="1">
      <c r="K692" s="1"/>
    </row>
    <row r="693" spans="11:11" ht="19.5" customHeight="1">
      <c r="K693" s="1"/>
    </row>
    <row r="694" spans="11:11" ht="19.5" customHeight="1">
      <c r="K694" s="1"/>
    </row>
    <row r="695" spans="11:11" ht="19.5" customHeight="1">
      <c r="K695" s="1"/>
    </row>
    <row r="696" spans="11:11" ht="19.5" customHeight="1">
      <c r="K696" s="1"/>
    </row>
    <row r="697" spans="11:11" ht="19.5" customHeight="1">
      <c r="K697" s="1"/>
    </row>
    <row r="698" spans="11:11" ht="19.5" customHeight="1">
      <c r="K698" s="1"/>
    </row>
    <row r="699" spans="11:11" ht="19.5" customHeight="1">
      <c r="K699" s="1"/>
    </row>
    <row r="700" spans="11:11" ht="19.5" customHeight="1">
      <c r="K700" s="1"/>
    </row>
    <row r="701" spans="11:11" ht="19.5" customHeight="1">
      <c r="K701" s="1"/>
    </row>
    <row r="702" spans="11:11" ht="19.5" customHeight="1">
      <c r="K702" s="1"/>
    </row>
    <row r="703" spans="11:11" ht="19.5" customHeight="1">
      <c r="K703" s="1"/>
    </row>
    <row r="704" spans="11:11" ht="19.5" customHeight="1">
      <c r="K704" s="1"/>
    </row>
    <row r="705" spans="11:11" ht="19.5" customHeight="1">
      <c r="K705" s="1"/>
    </row>
    <row r="706" spans="11:11" ht="19.5" customHeight="1">
      <c r="K706" s="1"/>
    </row>
    <row r="707" spans="11:11" ht="19.5" customHeight="1">
      <c r="K707" s="1"/>
    </row>
    <row r="708" spans="11:11" ht="19.5" customHeight="1">
      <c r="K708" s="1"/>
    </row>
    <row r="709" spans="11:11" ht="19.5" customHeight="1">
      <c r="K709" s="1"/>
    </row>
    <row r="710" spans="11:11" ht="19.5" customHeight="1">
      <c r="K710" s="1"/>
    </row>
    <row r="711" spans="11:11" ht="19.5" customHeight="1">
      <c r="K711" s="1"/>
    </row>
    <row r="712" spans="11:11" ht="19.5" customHeight="1">
      <c r="K712" s="1"/>
    </row>
    <row r="713" spans="11:11" ht="19.5" customHeight="1">
      <c r="K713" s="1"/>
    </row>
    <row r="714" spans="11:11" ht="19.5" customHeight="1">
      <c r="K714" s="1"/>
    </row>
    <row r="715" spans="11:11" ht="19.5" customHeight="1">
      <c r="K715" s="1"/>
    </row>
    <row r="716" spans="11:11" ht="19.5" customHeight="1">
      <c r="K716" s="1"/>
    </row>
    <row r="717" spans="11:11" ht="19.5" customHeight="1">
      <c r="K717" s="1"/>
    </row>
    <row r="718" spans="11:11" ht="19.5" customHeight="1">
      <c r="K718" s="1"/>
    </row>
    <row r="719" spans="11:11" ht="19.5" customHeight="1">
      <c r="K719" s="1"/>
    </row>
    <row r="720" spans="11:11" ht="19.5" customHeight="1">
      <c r="K720" s="1"/>
    </row>
    <row r="721" spans="11:11" ht="19.5" customHeight="1">
      <c r="K721" s="1"/>
    </row>
    <row r="722" spans="11:11" ht="19.5" customHeight="1">
      <c r="K722" s="1"/>
    </row>
    <row r="723" spans="11:11" ht="19.5" customHeight="1">
      <c r="K723" s="1"/>
    </row>
    <row r="724" spans="11:11" ht="19.5" customHeight="1">
      <c r="K724" s="1"/>
    </row>
    <row r="725" spans="11:11" ht="19.5" customHeight="1">
      <c r="K725" s="1"/>
    </row>
    <row r="726" spans="11:11" ht="19.5" customHeight="1">
      <c r="K726" s="1"/>
    </row>
    <row r="727" spans="11:11" ht="19.5" customHeight="1">
      <c r="K727" s="1"/>
    </row>
    <row r="728" spans="11:11" ht="19.5" customHeight="1">
      <c r="K728" s="1"/>
    </row>
    <row r="729" spans="11:11" ht="19.5" customHeight="1">
      <c r="K729" s="1"/>
    </row>
    <row r="730" spans="11:11" ht="19.5" customHeight="1">
      <c r="K730" s="1"/>
    </row>
    <row r="731" spans="11:11" ht="19.5" customHeight="1">
      <c r="K731" s="1"/>
    </row>
    <row r="732" spans="11:11" ht="19.5" customHeight="1">
      <c r="K732" s="1"/>
    </row>
    <row r="733" spans="11:11" ht="19.5" customHeight="1">
      <c r="K733" s="1"/>
    </row>
    <row r="734" spans="11:11" ht="19.5" customHeight="1">
      <c r="K734" s="1"/>
    </row>
    <row r="735" spans="11:11" ht="19.5" customHeight="1">
      <c r="K735" s="1"/>
    </row>
    <row r="736" spans="11:11" ht="19.5" customHeight="1">
      <c r="K736" s="1"/>
    </row>
    <row r="737" spans="11:11" ht="19.5" customHeight="1">
      <c r="K737" s="1"/>
    </row>
    <row r="738" spans="11:11" ht="19.5" customHeight="1">
      <c r="K738" s="1"/>
    </row>
    <row r="739" spans="11:11" ht="19.5" customHeight="1">
      <c r="K739" s="1"/>
    </row>
    <row r="740" spans="11:11" ht="19.5" customHeight="1">
      <c r="K740" s="1"/>
    </row>
    <row r="741" spans="11:11" ht="19.5" customHeight="1">
      <c r="K741" s="1"/>
    </row>
    <row r="742" spans="11:11" ht="19.5" customHeight="1">
      <c r="K742" s="1"/>
    </row>
    <row r="743" spans="11:11" ht="19.5" customHeight="1">
      <c r="K743" s="1"/>
    </row>
    <row r="744" spans="11:11" ht="19.5" customHeight="1">
      <c r="K744" s="1"/>
    </row>
    <row r="745" spans="11:11" ht="19.5" customHeight="1">
      <c r="K745" s="1"/>
    </row>
    <row r="746" spans="11:11" ht="19.5" customHeight="1">
      <c r="K746" s="1"/>
    </row>
    <row r="747" spans="11:11" ht="19.5" customHeight="1">
      <c r="K747" s="1"/>
    </row>
    <row r="748" spans="11:11" ht="19.5" customHeight="1">
      <c r="K748" s="1"/>
    </row>
    <row r="749" spans="11:11" ht="19.5" customHeight="1">
      <c r="K749" s="1"/>
    </row>
    <row r="750" spans="11:11" ht="19.5" customHeight="1">
      <c r="K750" s="1"/>
    </row>
    <row r="751" spans="11:11" ht="19.5" customHeight="1">
      <c r="K751" s="1"/>
    </row>
    <row r="752" spans="11:11" ht="19.5" customHeight="1">
      <c r="K752" s="1"/>
    </row>
    <row r="753" spans="11:11" ht="19.5" customHeight="1">
      <c r="K753" s="1"/>
    </row>
    <row r="754" spans="11:11" ht="19.5" customHeight="1">
      <c r="K754" s="1"/>
    </row>
    <row r="755" spans="11:11" ht="19.5" customHeight="1">
      <c r="K755" s="1"/>
    </row>
    <row r="756" spans="11:11" ht="19.5" customHeight="1">
      <c r="K756" s="1"/>
    </row>
    <row r="757" spans="11:11" ht="19.5" customHeight="1">
      <c r="K757" s="1"/>
    </row>
    <row r="758" spans="11:11" ht="19.5" customHeight="1">
      <c r="K758" s="1"/>
    </row>
    <row r="759" spans="11:11" ht="19.5" customHeight="1">
      <c r="K759" s="1"/>
    </row>
    <row r="760" spans="11:11" ht="19.5" customHeight="1">
      <c r="K760" s="1"/>
    </row>
    <row r="761" spans="11:11" ht="19.5" customHeight="1">
      <c r="K761" s="1"/>
    </row>
    <row r="762" spans="11:11" ht="19.5" customHeight="1">
      <c r="K762" s="1"/>
    </row>
    <row r="763" spans="11:11" ht="19.5" customHeight="1">
      <c r="K763" s="1"/>
    </row>
    <row r="764" spans="11:11" ht="19.5" customHeight="1">
      <c r="K764" s="1"/>
    </row>
    <row r="765" spans="11:11" ht="19.5" customHeight="1">
      <c r="K765" s="1"/>
    </row>
    <row r="766" spans="11:11" ht="19.5" customHeight="1">
      <c r="K766" s="1"/>
    </row>
    <row r="767" spans="11:11" ht="19.5" customHeight="1">
      <c r="K767" s="1"/>
    </row>
    <row r="768" spans="11:11" ht="19.5" customHeight="1">
      <c r="K768" s="1"/>
    </row>
    <row r="769" spans="11:11" ht="19.5" customHeight="1">
      <c r="K769" s="1"/>
    </row>
    <row r="770" spans="11:11" ht="19.5" customHeight="1">
      <c r="K770" s="1"/>
    </row>
    <row r="771" spans="11:11" ht="19.5" customHeight="1">
      <c r="K771" s="1"/>
    </row>
    <row r="772" spans="11:11" ht="19.5" customHeight="1">
      <c r="K772" s="1"/>
    </row>
    <row r="773" spans="11:11" ht="19.5" customHeight="1">
      <c r="K773" s="1"/>
    </row>
    <row r="774" spans="11:11" ht="19.5" customHeight="1">
      <c r="K774" s="1"/>
    </row>
    <row r="775" spans="11:11" ht="19.5" customHeight="1">
      <c r="K775" s="1"/>
    </row>
    <row r="776" spans="11:11" ht="19.5" customHeight="1">
      <c r="K776" s="1"/>
    </row>
    <row r="777" spans="11:11" ht="19.5" customHeight="1">
      <c r="K777" s="1"/>
    </row>
    <row r="778" spans="11:11" ht="19.5" customHeight="1">
      <c r="K778" s="1"/>
    </row>
    <row r="779" spans="11:11" ht="19.5" customHeight="1">
      <c r="K779" s="1"/>
    </row>
    <row r="780" spans="11:11" ht="19.5" customHeight="1">
      <c r="K780" s="1"/>
    </row>
    <row r="781" spans="11:11" ht="19.5" customHeight="1">
      <c r="K781" s="1"/>
    </row>
    <row r="782" spans="11:11" ht="19.5" customHeight="1">
      <c r="K782" s="1"/>
    </row>
    <row r="783" spans="11:11" ht="19.5" customHeight="1">
      <c r="K783" s="1"/>
    </row>
    <row r="784" spans="11:11" ht="19.5" customHeight="1">
      <c r="K784" s="1"/>
    </row>
    <row r="785" spans="11:11" ht="19.5" customHeight="1">
      <c r="K785" s="1"/>
    </row>
    <row r="786" spans="11:11" ht="19.5" customHeight="1">
      <c r="K786" s="1"/>
    </row>
    <row r="787" spans="11:11" ht="19.5" customHeight="1">
      <c r="K787" s="1"/>
    </row>
    <row r="788" spans="11:11" ht="19.5" customHeight="1">
      <c r="K788" s="1"/>
    </row>
    <row r="789" spans="11:11" ht="19.5" customHeight="1">
      <c r="K789" s="1"/>
    </row>
    <row r="790" spans="11:11" ht="19.5" customHeight="1">
      <c r="K790" s="1"/>
    </row>
    <row r="791" spans="11:11" ht="19.5" customHeight="1">
      <c r="K791" s="1"/>
    </row>
    <row r="792" spans="11:11" ht="19.5" customHeight="1">
      <c r="K792" s="1"/>
    </row>
    <row r="793" spans="11:11" ht="19.5" customHeight="1">
      <c r="K793" s="1"/>
    </row>
    <row r="794" spans="11:11" ht="19.5" customHeight="1">
      <c r="K794" s="1"/>
    </row>
    <row r="795" spans="11:11" ht="19.5" customHeight="1">
      <c r="K795" s="1"/>
    </row>
    <row r="796" spans="11:11" ht="19.5" customHeight="1">
      <c r="K796" s="1"/>
    </row>
    <row r="797" spans="11:11" ht="19.5" customHeight="1">
      <c r="K797" s="1"/>
    </row>
    <row r="798" spans="11:11" ht="19.5" customHeight="1">
      <c r="K798" s="1"/>
    </row>
    <row r="799" spans="11:11" ht="19.5" customHeight="1">
      <c r="K799" s="1"/>
    </row>
    <row r="800" spans="11:11" ht="19.5" customHeight="1">
      <c r="K800" s="1"/>
    </row>
    <row r="801" spans="11:11" ht="19.5" customHeight="1">
      <c r="K801" s="1"/>
    </row>
    <row r="802" spans="11:11" ht="19.5" customHeight="1">
      <c r="K802" s="1"/>
    </row>
    <row r="803" spans="11:11" ht="19.5" customHeight="1">
      <c r="K803" s="1"/>
    </row>
    <row r="804" spans="11:11" ht="19.5" customHeight="1">
      <c r="K804" s="1"/>
    </row>
    <row r="805" spans="11:11" ht="19.5" customHeight="1">
      <c r="K805" s="1"/>
    </row>
    <row r="806" spans="11:11" ht="19.5" customHeight="1">
      <c r="K806" s="1"/>
    </row>
    <row r="807" spans="11:11" ht="19.5" customHeight="1">
      <c r="K807" s="1"/>
    </row>
    <row r="808" spans="11:11" ht="19.5" customHeight="1">
      <c r="K808" s="1"/>
    </row>
    <row r="809" spans="11:11" ht="19.5" customHeight="1">
      <c r="K809" s="1"/>
    </row>
    <row r="810" spans="11:11" ht="19.5" customHeight="1">
      <c r="K810" s="1"/>
    </row>
    <row r="811" spans="11:11" ht="19.5" customHeight="1">
      <c r="K811" s="1"/>
    </row>
    <row r="812" spans="11:11" ht="19.5" customHeight="1">
      <c r="K812" s="1"/>
    </row>
    <row r="813" spans="11:11" ht="19.5" customHeight="1">
      <c r="K813" s="1"/>
    </row>
    <row r="814" spans="11:11" ht="19.5" customHeight="1">
      <c r="K814" s="1"/>
    </row>
    <row r="815" spans="11:11" ht="19.5" customHeight="1">
      <c r="K815" s="1"/>
    </row>
    <row r="816" spans="11:11" ht="19.5" customHeight="1">
      <c r="K816" s="1"/>
    </row>
    <row r="817" spans="11:11" ht="19.5" customHeight="1">
      <c r="K817" s="1"/>
    </row>
    <row r="818" spans="11:11" ht="19.5" customHeight="1">
      <c r="K818" s="1"/>
    </row>
    <row r="819" spans="11:11" ht="19.5" customHeight="1">
      <c r="K819" s="1"/>
    </row>
    <row r="820" spans="11:11" ht="19.5" customHeight="1">
      <c r="K820" s="1"/>
    </row>
    <row r="821" spans="11:11" ht="19.5" customHeight="1">
      <c r="K821" s="1"/>
    </row>
    <row r="822" spans="11:11" ht="19.5" customHeight="1">
      <c r="K822" s="1"/>
    </row>
    <row r="823" spans="11:11" ht="19.5" customHeight="1">
      <c r="K823" s="1"/>
    </row>
    <row r="824" spans="11:11" ht="19.5" customHeight="1">
      <c r="K824" s="1"/>
    </row>
    <row r="825" spans="11:11" ht="19.5" customHeight="1">
      <c r="K825" s="1"/>
    </row>
    <row r="826" spans="11:11" ht="19.5" customHeight="1">
      <c r="K826" s="1"/>
    </row>
    <row r="827" spans="11:11" ht="19.5" customHeight="1">
      <c r="K827" s="1"/>
    </row>
    <row r="828" spans="11:11" ht="19.5" customHeight="1">
      <c r="K828" s="1"/>
    </row>
    <row r="829" spans="11:11" ht="19.5" customHeight="1">
      <c r="K829" s="1"/>
    </row>
    <row r="830" spans="11:11" ht="19.5" customHeight="1">
      <c r="K830" s="1"/>
    </row>
    <row r="831" spans="11:11" ht="19.5" customHeight="1">
      <c r="K831" s="1"/>
    </row>
    <row r="832" spans="11:11" ht="19.5" customHeight="1">
      <c r="K832" s="1"/>
    </row>
    <row r="833" spans="11:11" ht="19.5" customHeight="1">
      <c r="K833" s="1"/>
    </row>
    <row r="834" spans="11:11" ht="19.5" customHeight="1">
      <c r="K834" s="1"/>
    </row>
    <row r="835" spans="11:11" ht="19.5" customHeight="1">
      <c r="K835" s="1"/>
    </row>
    <row r="836" spans="11:11" ht="19.5" customHeight="1">
      <c r="K836" s="1"/>
    </row>
    <row r="837" spans="11:11" ht="19.5" customHeight="1">
      <c r="K837" s="1"/>
    </row>
    <row r="838" spans="11:11" ht="19.5" customHeight="1">
      <c r="K838" s="1"/>
    </row>
    <row r="839" spans="11:11" ht="19.5" customHeight="1">
      <c r="K839" s="1"/>
    </row>
    <row r="840" spans="11:11" ht="19.5" customHeight="1">
      <c r="K840" s="1"/>
    </row>
    <row r="841" spans="11:11" ht="19.5" customHeight="1">
      <c r="K841" s="1"/>
    </row>
    <row r="842" spans="11:11" ht="19.5" customHeight="1">
      <c r="K842" s="1"/>
    </row>
    <row r="843" spans="11:11" ht="19.5" customHeight="1">
      <c r="K843" s="1"/>
    </row>
    <row r="844" spans="11:11" ht="19.5" customHeight="1">
      <c r="K844" s="1"/>
    </row>
    <row r="845" spans="11:11" ht="19.5" customHeight="1">
      <c r="K845" s="1"/>
    </row>
    <row r="846" spans="11:11" ht="19.5" customHeight="1">
      <c r="K846" s="1"/>
    </row>
    <row r="847" spans="11:11" ht="19.5" customHeight="1">
      <c r="K847" s="1"/>
    </row>
    <row r="848" spans="11:11" ht="19.5" customHeight="1">
      <c r="K848" s="1"/>
    </row>
    <row r="849" spans="11:11" ht="19.5" customHeight="1">
      <c r="K849" s="1"/>
    </row>
    <row r="850" spans="11:11" ht="19.5" customHeight="1">
      <c r="K850" s="1"/>
    </row>
    <row r="851" spans="11:11" ht="19.5" customHeight="1">
      <c r="K851" s="1"/>
    </row>
    <row r="852" spans="11:11" ht="19.5" customHeight="1">
      <c r="K852" s="1"/>
    </row>
    <row r="853" spans="11:11" ht="19.5" customHeight="1">
      <c r="K853" s="1"/>
    </row>
    <row r="854" spans="11:11" ht="19.5" customHeight="1">
      <c r="K854" s="1"/>
    </row>
    <row r="855" spans="11:11" ht="19.5" customHeight="1">
      <c r="K855" s="1"/>
    </row>
    <row r="856" spans="11:11" ht="19.5" customHeight="1">
      <c r="K856" s="1"/>
    </row>
    <row r="857" spans="11:11" ht="19.5" customHeight="1">
      <c r="K857" s="1"/>
    </row>
    <row r="858" spans="11:11" ht="19.5" customHeight="1">
      <c r="K858" s="1"/>
    </row>
    <row r="859" spans="11:11" ht="19.5" customHeight="1">
      <c r="K859" s="1"/>
    </row>
    <row r="860" spans="11:11" ht="19.5" customHeight="1">
      <c r="K860" s="1"/>
    </row>
    <row r="861" spans="11:11" ht="19.5" customHeight="1">
      <c r="K861" s="1"/>
    </row>
    <row r="862" spans="11:11" ht="19.5" customHeight="1">
      <c r="K862" s="1"/>
    </row>
    <row r="863" spans="11:11" ht="19.5" customHeight="1">
      <c r="K863" s="1"/>
    </row>
    <row r="864" spans="11:11" ht="19.5" customHeight="1">
      <c r="K864" s="1"/>
    </row>
    <row r="865" spans="11:11" ht="19.5" customHeight="1">
      <c r="K865" s="1"/>
    </row>
    <row r="866" spans="11:11" ht="19.5" customHeight="1">
      <c r="K866" s="1"/>
    </row>
    <row r="867" spans="11:11" ht="19.5" customHeight="1">
      <c r="K867" s="1"/>
    </row>
    <row r="868" spans="11:11" ht="19.5" customHeight="1">
      <c r="K868" s="1"/>
    </row>
    <row r="869" spans="11:11" ht="19.5" customHeight="1">
      <c r="K869" s="1"/>
    </row>
    <row r="870" spans="11:11" ht="19.5" customHeight="1">
      <c r="K870" s="1"/>
    </row>
    <row r="871" spans="11:11" ht="19.5" customHeight="1">
      <c r="K871" s="1"/>
    </row>
    <row r="872" spans="11:11" ht="19.5" customHeight="1">
      <c r="K872" s="1"/>
    </row>
    <row r="873" spans="11:11" ht="19.5" customHeight="1">
      <c r="K873" s="1"/>
    </row>
    <row r="874" spans="11:11" ht="19.5" customHeight="1">
      <c r="K874" s="1"/>
    </row>
    <row r="875" spans="11:11" ht="19.5" customHeight="1">
      <c r="K875" s="1"/>
    </row>
    <row r="876" spans="11:11" ht="19.5" customHeight="1">
      <c r="K876" s="1"/>
    </row>
    <row r="877" spans="11:11" ht="19.5" customHeight="1">
      <c r="K877" s="1"/>
    </row>
    <row r="878" spans="11:11" ht="19.5" customHeight="1">
      <c r="K878" s="1"/>
    </row>
    <row r="879" spans="11:11" ht="19.5" customHeight="1">
      <c r="K879" s="1"/>
    </row>
    <row r="880" spans="11:11" ht="19.5" customHeight="1">
      <c r="K880" s="1"/>
    </row>
    <row r="881" spans="11:11" ht="19.5" customHeight="1">
      <c r="K881" s="1"/>
    </row>
    <row r="882" spans="11:11" ht="19.5" customHeight="1">
      <c r="K882" s="1"/>
    </row>
    <row r="883" spans="11:11" ht="19.5" customHeight="1">
      <c r="K883" s="1"/>
    </row>
    <row r="884" spans="11:11" ht="19.5" customHeight="1">
      <c r="K884" s="1"/>
    </row>
    <row r="885" spans="11:11" ht="19.5" customHeight="1">
      <c r="K885" s="1"/>
    </row>
    <row r="886" spans="11:11" ht="19.5" customHeight="1">
      <c r="K886" s="1"/>
    </row>
    <row r="887" spans="11:11" ht="19.5" customHeight="1">
      <c r="K887" s="1"/>
    </row>
    <row r="888" spans="11:11" ht="19.5" customHeight="1">
      <c r="K888" s="1"/>
    </row>
    <row r="889" spans="11:11" ht="19.5" customHeight="1">
      <c r="K889" s="1"/>
    </row>
    <row r="890" spans="11:11" ht="19.5" customHeight="1">
      <c r="K890" s="1"/>
    </row>
    <row r="891" spans="11:11" ht="19.5" customHeight="1">
      <c r="K891" s="1"/>
    </row>
    <row r="892" spans="11:11" ht="19.5" customHeight="1">
      <c r="K892" s="1"/>
    </row>
    <row r="893" spans="11:11" ht="19.5" customHeight="1">
      <c r="K893" s="1"/>
    </row>
    <row r="894" spans="11:11" ht="19.5" customHeight="1">
      <c r="K894" s="1"/>
    </row>
    <row r="895" spans="11:11" ht="19.5" customHeight="1">
      <c r="K895" s="1"/>
    </row>
    <row r="896" spans="11:11" ht="19.5" customHeight="1">
      <c r="K896" s="1"/>
    </row>
    <row r="897" spans="11:11" ht="19.5" customHeight="1">
      <c r="K897" s="1"/>
    </row>
    <row r="898" spans="11:11" ht="19.5" customHeight="1">
      <c r="K898" s="1"/>
    </row>
    <row r="899" spans="11:11" ht="19.5" customHeight="1">
      <c r="K899" s="1"/>
    </row>
    <row r="900" spans="11:11" ht="19.5" customHeight="1">
      <c r="K900" s="1"/>
    </row>
    <row r="901" spans="11:11" ht="19.5" customHeight="1">
      <c r="K901" s="1"/>
    </row>
    <row r="902" spans="11:11" ht="19.5" customHeight="1">
      <c r="K902" s="1"/>
    </row>
    <row r="903" spans="11:11" ht="19.5" customHeight="1">
      <c r="K903" s="1"/>
    </row>
    <row r="904" spans="11:11" ht="19.5" customHeight="1">
      <c r="K904" s="1"/>
    </row>
    <row r="905" spans="11:11" ht="19.5" customHeight="1">
      <c r="K905" s="1"/>
    </row>
    <row r="906" spans="11:11" ht="19.5" customHeight="1">
      <c r="K906" s="1"/>
    </row>
    <row r="907" spans="11:11" ht="19.5" customHeight="1">
      <c r="K907" s="1"/>
    </row>
    <row r="908" spans="11:11" ht="19.5" customHeight="1">
      <c r="K908" s="1"/>
    </row>
    <row r="909" spans="11:11" ht="19.5" customHeight="1">
      <c r="K909" s="1"/>
    </row>
    <row r="910" spans="11:11" ht="19.5" customHeight="1">
      <c r="K910" s="1"/>
    </row>
    <row r="911" spans="11:11" ht="19.5" customHeight="1">
      <c r="K911" s="1"/>
    </row>
    <row r="912" spans="11:11" ht="19.5" customHeight="1">
      <c r="K912" s="1"/>
    </row>
    <row r="913" spans="11:11" ht="19.5" customHeight="1">
      <c r="K913" s="1"/>
    </row>
    <row r="914" spans="11:11" ht="19.5" customHeight="1">
      <c r="K914" s="1"/>
    </row>
    <row r="915" spans="11:11" ht="19.5" customHeight="1">
      <c r="K915" s="1"/>
    </row>
    <row r="916" spans="11:11" ht="19.5" customHeight="1">
      <c r="K916" s="1"/>
    </row>
    <row r="917" spans="11:11" ht="19.5" customHeight="1">
      <c r="K917" s="1"/>
    </row>
    <row r="918" spans="11:11" ht="19.5" customHeight="1">
      <c r="K918" s="1"/>
    </row>
    <row r="919" spans="11:11" ht="19.5" customHeight="1">
      <c r="K919" s="1"/>
    </row>
    <row r="920" spans="11:11" ht="19.5" customHeight="1">
      <c r="K920" s="1"/>
    </row>
    <row r="921" spans="11:11" ht="19.5" customHeight="1">
      <c r="K921" s="1"/>
    </row>
    <row r="922" spans="11:11" ht="19.5" customHeight="1">
      <c r="K922" s="1"/>
    </row>
    <row r="923" spans="11:11" ht="19.5" customHeight="1">
      <c r="K923" s="1"/>
    </row>
    <row r="924" spans="11:11" ht="19.5" customHeight="1">
      <c r="K924" s="1"/>
    </row>
    <row r="925" spans="11:11" ht="19.5" customHeight="1">
      <c r="K925" s="1"/>
    </row>
    <row r="926" spans="11:11" ht="19.5" customHeight="1">
      <c r="K926" s="1"/>
    </row>
    <row r="927" spans="11:11" ht="19.5" customHeight="1">
      <c r="K927" s="1"/>
    </row>
    <row r="928" spans="11:11" ht="19.5" customHeight="1">
      <c r="K928" s="1"/>
    </row>
    <row r="929" spans="11:11" ht="19.5" customHeight="1">
      <c r="K929" s="1"/>
    </row>
    <row r="930" spans="11:11" ht="19.5" customHeight="1">
      <c r="K930" s="1"/>
    </row>
    <row r="931" spans="11:11" ht="19.5" customHeight="1">
      <c r="K931" s="1"/>
    </row>
    <row r="932" spans="11:11" ht="19.5" customHeight="1">
      <c r="K932" s="1"/>
    </row>
    <row r="933" spans="11:11" ht="19.5" customHeight="1">
      <c r="K933" s="1"/>
    </row>
    <row r="934" spans="11:11" ht="19.5" customHeight="1">
      <c r="K934" s="1"/>
    </row>
    <row r="935" spans="11:11" ht="19.5" customHeight="1">
      <c r="K935" s="1"/>
    </row>
    <row r="936" spans="11:11" ht="19.5" customHeight="1">
      <c r="K936" s="1"/>
    </row>
    <row r="937" spans="11:11" ht="19.5" customHeight="1">
      <c r="K937" s="1"/>
    </row>
    <row r="938" spans="11:11" ht="19.5" customHeight="1">
      <c r="K938" s="1"/>
    </row>
    <row r="939" spans="11:11" ht="19.5" customHeight="1">
      <c r="K939" s="1"/>
    </row>
    <row r="940" spans="11:11" ht="19.5" customHeight="1">
      <c r="K940" s="1"/>
    </row>
    <row r="941" spans="11:11" ht="19.5" customHeight="1">
      <c r="K941" s="1"/>
    </row>
    <row r="942" spans="11:11" ht="19.5" customHeight="1">
      <c r="K942" s="1"/>
    </row>
    <row r="943" spans="11:11" ht="19.5" customHeight="1">
      <c r="K943" s="1"/>
    </row>
    <row r="944" spans="11:11" ht="19.5" customHeight="1">
      <c r="K944" s="1"/>
    </row>
    <row r="945" spans="11:11" ht="19.5" customHeight="1">
      <c r="K945" s="1"/>
    </row>
    <row r="946" spans="11:11" ht="19.5" customHeight="1">
      <c r="K946" s="1"/>
    </row>
    <row r="947" spans="11:11" ht="19.5" customHeight="1">
      <c r="K947" s="1"/>
    </row>
    <row r="948" spans="11:11" ht="19.5" customHeight="1">
      <c r="K948" s="1"/>
    </row>
    <row r="949" spans="11:11" ht="19.5" customHeight="1">
      <c r="K949" s="1"/>
    </row>
    <row r="950" spans="11:11" ht="19.5" customHeight="1">
      <c r="K950" s="1"/>
    </row>
    <row r="951" spans="11:11" ht="19.5" customHeight="1">
      <c r="K951" s="1"/>
    </row>
    <row r="952" spans="11:11" ht="19.5" customHeight="1">
      <c r="K952" s="1"/>
    </row>
    <row r="953" spans="11:11" ht="19.5" customHeight="1">
      <c r="K953" s="1"/>
    </row>
    <row r="954" spans="11:11" ht="19.5" customHeight="1">
      <c r="K954" s="1"/>
    </row>
    <row r="955" spans="11:11" ht="19.5" customHeight="1">
      <c r="K955" s="1"/>
    </row>
    <row r="956" spans="11:11" ht="19.5" customHeight="1">
      <c r="K956" s="1"/>
    </row>
    <row r="957" spans="11:11" ht="19.5" customHeight="1">
      <c r="K957" s="1"/>
    </row>
    <row r="958" spans="11:11" ht="19.5" customHeight="1">
      <c r="K958" s="1"/>
    </row>
    <row r="959" spans="11:11" ht="19.5" customHeight="1">
      <c r="K959" s="1"/>
    </row>
    <row r="960" spans="11:11" ht="19.5" customHeight="1">
      <c r="K960" s="1"/>
    </row>
    <row r="961" spans="11:11" ht="19.5" customHeight="1">
      <c r="K961" s="1"/>
    </row>
    <row r="962" spans="11:11" ht="19.5" customHeight="1">
      <c r="K962" s="1"/>
    </row>
    <row r="963" spans="11:11" ht="19.5" customHeight="1">
      <c r="K963" s="1"/>
    </row>
    <row r="964" spans="11:11" ht="19.5" customHeight="1">
      <c r="K964" s="1"/>
    </row>
    <row r="965" spans="11:11" ht="19.5" customHeight="1">
      <c r="K965" s="1"/>
    </row>
    <row r="966" spans="11:11" ht="19.5" customHeight="1">
      <c r="K966" s="1"/>
    </row>
    <row r="967" spans="11:11" ht="19.5" customHeight="1">
      <c r="K967" s="1"/>
    </row>
    <row r="968" spans="11:11" ht="19.5" customHeight="1">
      <c r="K968" s="1"/>
    </row>
    <row r="969" spans="11:11" ht="19.5" customHeight="1">
      <c r="K969" s="1"/>
    </row>
    <row r="970" spans="11:11" ht="19.5" customHeight="1">
      <c r="K970" s="1"/>
    </row>
    <row r="971" spans="11:11" ht="19.5" customHeight="1">
      <c r="K971" s="1"/>
    </row>
    <row r="972" spans="11:11" ht="19.5" customHeight="1">
      <c r="K972" s="1"/>
    </row>
    <row r="973" spans="11:11" ht="19.5" customHeight="1">
      <c r="K973" s="1"/>
    </row>
    <row r="974" spans="11:11" ht="19.5" customHeight="1">
      <c r="K974" s="1"/>
    </row>
    <row r="975" spans="11:11" ht="19.5" customHeight="1">
      <c r="K975" s="1"/>
    </row>
    <row r="976" spans="11:11" ht="19.5" customHeight="1">
      <c r="K976" s="1"/>
    </row>
    <row r="977" spans="11:11" ht="19.5" customHeight="1">
      <c r="K977" s="1"/>
    </row>
    <row r="978" spans="11:11" ht="19.5" customHeight="1">
      <c r="K978" s="1"/>
    </row>
    <row r="979" spans="11:11" ht="19.5" customHeight="1">
      <c r="K979" s="1"/>
    </row>
    <row r="980" spans="11:11" ht="19.5" customHeight="1">
      <c r="K980" s="1"/>
    </row>
    <row r="981" spans="11:11" ht="19.5" customHeight="1">
      <c r="K981" s="1"/>
    </row>
    <row r="982" spans="11:11" ht="19.5" customHeight="1">
      <c r="K982" s="1"/>
    </row>
    <row r="983" spans="11:11" ht="19.5" customHeight="1">
      <c r="K983" s="1"/>
    </row>
    <row r="984" spans="11:11" ht="19.5" customHeight="1">
      <c r="K984" s="1"/>
    </row>
    <row r="985" spans="11:11" ht="19.5" customHeight="1">
      <c r="K985" s="1"/>
    </row>
    <row r="986" spans="11:11" ht="19.5" customHeight="1">
      <c r="K986" s="1"/>
    </row>
    <row r="987" spans="11:11" ht="19.5" customHeight="1">
      <c r="K987" s="1"/>
    </row>
    <row r="988" spans="11:11" ht="19.5" customHeight="1">
      <c r="K988" s="1"/>
    </row>
    <row r="989" spans="11:11" ht="19.5" customHeight="1">
      <c r="K989" s="1"/>
    </row>
    <row r="990" spans="11:11" ht="19.5" customHeight="1">
      <c r="K990" s="1"/>
    </row>
    <row r="991" spans="11:11" ht="19.5" customHeight="1">
      <c r="K991" s="1"/>
    </row>
    <row r="992" spans="11:11" ht="19.5" customHeight="1">
      <c r="K992" s="1"/>
    </row>
    <row r="993" spans="11:11" ht="19.5" customHeight="1">
      <c r="K993" s="1"/>
    </row>
    <row r="994" spans="11:11" ht="19.5" customHeight="1">
      <c r="K994" s="1"/>
    </row>
    <row r="995" spans="11:11" ht="19.5" customHeight="1">
      <c r="K995" s="1"/>
    </row>
    <row r="996" spans="11:11" ht="19.5" customHeight="1">
      <c r="K996" s="1"/>
    </row>
    <row r="997" spans="11:11" ht="19.5" customHeight="1">
      <c r="K997" s="1"/>
    </row>
    <row r="998" spans="11:11" ht="19.5" customHeight="1">
      <c r="K998" s="1"/>
    </row>
    <row r="999" spans="11:11" ht="19.5" customHeight="1">
      <c r="K999" s="1"/>
    </row>
    <row r="1000" spans="11:11" ht="19.5" customHeight="1">
      <c r="K1000" s="1"/>
    </row>
  </sheetData>
  <mergeCells count="11">
    <mergeCell ref="A50:B50"/>
    <mergeCell ref="A51:B51"/>
    <mergeCell ref="E3:G3"/>
    <mergeCell ref="H3:J3"/>
    <mergeCell ref="A6:A10"/>
    <mergeCell ref="A11:A15"/>
    <mergeCell ref="A16:A20"/>
    <mergeCell ref="A21:A25"/>
    <mergeCell ref="A26:A30"/>
    <mergeCell ref="A31:A35"/>
    <mergeCell ref="E37:G37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0.109375" defaultRowHeight="15" customHeight="1"/>
  <cols>
    <col min="1" max="1" width="6.44140625" customWidth="1"/>
    <col min="2" max="2" width="4.6640625" customWidth="1"/>
    <col min="3" max="4" width="11" customWidth="1"/>
    <col min="5" max="5" width="11.44140625" customWidth="1"/>
    <col min="6" max="6" width="10.5546875" customWidth="1"/>
    <col min="7" max="7" width="11.33203125" customWidth="1"/>
    <col min="8" max="8" width="10.88671875" customWidth="1"/>
    <col min="9" max="9" width="11.88671875" customWidth="1"/>
    <col min="10" max="10" width="11.6640625" customWidth="1"/>
    <col min="11" max="11" width="10.33203125" customWidth="1"/>
    <col min="12" max="26" width="8" customWidth="1"/>
  </cols>
  <sheetData>
    <row r="1" spans="1:13" ht="19.5" customHeight="1">
      <c r="K1" s="1"/>
    </row>
    <row r="2" spans="1:13" ht="19.5" customHeight="1">
      <c r="K2" s="1"/>
    </row>
    <row r="3" spans="1:13" ht="21.75" customHeight="1">
      <c r="A3" s="2"/>
      <c r="B3" s="3"/>
      <c r="C3" s="4"/>
      <c r="D3" s="4"/>
      <c r="E3" s="179" t="s">
        <v>20</v>
      </c>
      <c r="F3" s="169"/>
      <c r="G3" s="169"/>
      <c r="H3" s="175" t="s">
        <v>19</v>
      </c>
      <c r="I3" s="169"/>
      <c r="J3" s="169"/>
      <c r="K3" s="1"/>
    </row>
    <row r="4" spans="1:13" ht="16.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1"/>
    </row>
    <row r="5" spans="1:13" ht="16.5" customHeight="1">
      <c r="A5" s="130" t="s">
        <v>5</v>
      </c>
      <c r="B5" s="130" t="s">
        <v>6</v>
      </c>
      <c r="C5" s="15" t="s">
        <v>22</v>
      </c>
      <c r="D5" s="15" t="s">
        <v>23</v>
      </c>
      <c r="E5" s="15" t="s">
        <v>24</v>
      </c>
      <c r="F5" s="15" t="s">
        <v>25</v>
      </c>
      <c r="G5" s="15" t="s">
        <v>26</v>
      </c>
      <c r="H5" s="15" t="s">
        <v>27</v>
      </c>
      <c r="I5" s="15" t="s">
        <v>28</v>
      </c>
      <c r="J5" s="17" t="s">
        <v>29</v>
      </c>
      <c r="K5" s="30" t="s">
        <v>15</v>
      </c>
    </row>
    <row r="6" spans="1:13" ht="16.5" customHeight="1">
      <c r="A6" s="180" t="s">
        <v>17</v>
      </c>
      <c r="B6" s="29">
        <v>1</v>
      </c>
      <c r="C6" s="34" t="s">
        <v>31</v>
      </c>
      <c r="D6" s="57" t="s">
        <v>30</v>
      </c>
      <c r="E6" s="48" t="s">
        <v>33</v>
      </c>
      <c r="F6" s="34" t="s">
        <v>34</v>
      </c>
      <c r="G6" s="34" t="s">
        <v>43</v>
      </c>
      <c r="H6" s="39" t="s">
        <v>44</v>
      </c>
      <c r="I6" s="34" t="s">
        <v>45</v>
      </c>
      <c r="J6" s="48" t="s">
        <v>46</v>
      </c>
      <c r="K6" s="19"/>
    </row>
    <row r="7" spans="1:13" ht="16.5" customHeight="1">
      <c r="A7" s="181"/>
      <c r="B7" s="29">
        <v>2</v>
      </c>
      <c r="C7" s="34" t="s">
        <v>45</v>
      </c>
      <c r="D7" s="34" t="s">
        <v>31</v>
      </c>
      <c r="E7" s="34" t="s">
        <v>34</v>
      </c>
      <c r="F7" s="58" t="s">
        <v>33</v>
      </c>
      <c r="G7" s="34" t="s">
        <v>66</v>
      </c>
      <c r="H7" s="34" t="s">
        <v>43</v>
      </c>
      <c r="I7" s="34" t="s">
        <v>46</v>
      </c>
      <c r="J7" s="48" t="s">
        <v>67</v>
      </c>
      <c r="K7" s="31"/>
    </row>
    <row r="8" spans="1:13" ht="16.5" customHeight="1">
      <c r="A8" s="181"/>
      <c r="B8" s="29">
        <v>3</v>
      </c>
      <c r="C8" s="57" t="s">
        <v>30</v>
      </c>
      <c r="D8" s="34" t="s">
        <v>64</v>
      </c>
      <c r="E8" s="34" t="s">
        <v>31</v>
      </c>
      <c r="F8" s="34" t="s">
        <v>66</v>
      </c>
      <c r="G8" s="39" t="s">
        <v>44</v>
      </c>
      <c r="H8" s="34" t="s">
        <v>59</v>
      </c>
      <c r="I8" s="34" t="s">
        <v>67</v>
      </c>
      <c r="J8" s="34" t="s">
        <v>43</v>
      </c>
      <c r="K8" s="31"/>
    </row>
    <row r="9" spans="1:13" ht="16.5" customHeight="1">
      <c r="A9" s="181"/>
      <c r="B9" s="29">
        <v>4</v>
      </c>
      <c r="C9" s="34" t="s">
        <v>68</v>
      </c>
      <c r="D9" s="34" t="s">
        <v>69</v>
      </c>
      <c r="E9" s="34" t="s">
        <v>31</v>
      </c>
      <c r="F9" s="39" t="s">
        <v>44</v>
      </c>
      <c r="G9" s="34" t="s">
        <v>45</v>
      </c>
      <c r="H9" s="34" t="s">
        <v>66</v>
      </c>
      <c r="I9" s="34" t="s">
        <v>43</v>
      </c>
      <c r="J9" s="34" t="s">
        <v>70</v>
      </c>
      <c r="K9" s="44"/>
      <c r="L9" s="59"/>
    </row>
    <row r="10" spans="1:13" ht="16.5" customHeight="1">
      <c r="A10" s="182"/>
      <c r="B10" s="50">
        <v>5</v>
      </c>
      <c r="C10" s="61" t="s">
        <v>18</v>
      </c>
      <c r="D10" s="61" t="s">
        <v>18</v>
      </c>
      <c r="E10" s="61" t="s">
        <v>18</v>
      </c>
      <c r="F10" s="61" t="s">
        <v>18</v>
      </c>
      <c r="G10" s="61" t="s">
        <v>18</v>
      </c>
      <c r="H10" s="61" t="s">
        <v>18</v>
      </c>
      <c r="I10" s="62" t="s">
        <v>18</v>
      </c>
      <c r="J10" s="63" t="s">
        <v>18</v>
      </c>
      <c r="K10" s="46"/>
    </row>
    <row r="11" spans="1:13" ht="16.5" customHeight="1">
      <c r="A11" s="180" t="s">
        <v>62</v>
      </c>
      <c r="B11" s="32">
        <v>1</v>
      </c>
      <c r="C11" s="64" t="s">
        <v>31</v>
      </c>
      <c r="D11" s="34" t="s">
        <v>69</v>
      </c>
      <c r="E11" s="34" t="s">
        <v>34</v>
      </c>
      <c r="F11" s="66" t="s">
        <v>44</v>
      </c>
      <c r="G11" s="67" t="s">
        <v>71</v>
      </c>
      <c r="H11" s="68" t="s">
        <v>70</v>
      </c>
      <c r="I11" s="34" t="s">
        <v>46</v>
      </c>
      <c r="J11" s="58" t="s">
        <v>66</v>
      </c>
      <c r="K11" s="51"/>
      <c r="M11" s="77"/>
    </row>
    <row r="12" spans="1:13" ht="16.5" customHeight="1">
      <c r="A12" s="181"/>
      <c r="B12" s="32">
        <v>2</v>
      </c>
      <c r="C12" s="37" t="s">
        <v>84</v>
      </c>
      <c r="D12" s="57" t="s">
        <v>30</v>
      </c>
      <c r="E12" s="34" t="s">
        <v>31</v>
      </c>
      <c r="F12" s="34" t="s">
        <v>34</v>
      </c>
      <c r="G12" s="58" t="s">
        <v>66</v>
      </c>
      <c r="H12" s="34" t="s">
        <v>71</v>
      </c>
      <c r="I12" s="34" t="s">
        <v>46</v>
      </c>
      <c r="J12" s="34" t="s">
        <v>86</v>
      </c>
      <c r="K12" s="31"/>
    </row>
    <row r="13" spans="1:13" ht="16.5" customHeight="1">
      <c r="A13" s="181"/>
      <c r="B13" s="32">
        <v>3</v>
      </c>
      <c r="C13" s="57" t="s">
        <v>30</v>
      </c>
      <c r="D13" s="34" t="s">
        <v>87</v>
      </c>
      <c r="E13" s="34" t="s">
        <v>84</v>
      </c>
      <c r="F13" s="34" t="s">
        <v>59</v>
      </c>
      <c r="G13" s="39" t="s">
        <v>44</v>
      </c>
      <c r="H13" s="34" t="s">
        <v>86</v>
      </c>
      <c r="I13" s="34" t="s">
        <v>67</v>
      </c>
      <c r="J13" s="34" t="s">
        <v>46</v>
      </c>
      <c r="K13" s="31"/>
    </row>
    <row r="14" spans="1:13" ht="16.5" customHeight="1">
      <c r="A14" s="181"/>
      <c r="B14" s="32">
        <v>4</v>
      </c>
      <c r="C14" s="58" t="s">
        <v>85</v>
      </c>
      <c r="D14" s="34" t="s">
        <v>31</v>
      </c>
      <c r="E14" s="58" t="s">
        <v>66</v>
      </c>
      <c r="F14" s="34" t="s">
        <v>84</v>
      </c>
      <c r="G14" s="34" t="s">
        <v>59</v>
      </c>
      <c r="H14" s="39" t="s">
        <v>44</v>
      </c>
      <c r="I14" s="34" t="s">
        <v>86</v>
      </c>
      <c r="J14" s="34" t="s">
        <v>67</v>
      </c>
      <c r="K14" s="31"/>
    </row>
    <row r="15" spans="1:13" ht="16.5" customHeight="1">
      <c r="A15" s="182"/>
      <c r="B15" s="47">
        <v>5</v>
      </c>
      <c r="C15" s="68" t="s">
        <v>87</v>
      </c>
      <c r="D15" s="61" t="s">
        <v>92</v>
      </c>
      <c r="E15" s="61" t="s">
        <v>93</v>
      </c>
      <c r="F15" s="61" t="s">
        <v>41</v>
      </c>
      <c r="G15" s="61" t="s">
        <v>86</v>
      </c>
      <c r="H15" s="61" t="s">
        <v>66</v>
      </c>
      <c r="I15" s="61" t="s">
        <v>59</v>
      </c>
      <c r="J15" s="63" t="s">
        <v>85</v>
      </c>
      <c r="K15" s="85"/>
    </row>
    <row r="16" spans="1:13" ht="16.5" customHeight="1">
      <c r="A16" s="183" t="s">
        <v>83</v>
      </c>
      <c r="B16" s="71">
        <v>1</v>
      </c>
      <c r="C16" s="64" t="s">
        <v>68</v>
      </c>
      <c r="D16" s="58" t="s">
        <v>133</v>
      </c>
      <c r="E16" s="133" t="s">
        <v>31</v>
      </c>
      <c r="F16" s="34" t="s">
        <v>34</v>
      </c>
      <c r="G16" s="66" t="s">
        <v>44</v>
      </c>
      <c r="H16" s="89" t="s">
        <v>71</v>
      </c>
      <c r="I16" s="34" t="s">
        <v>66</v>
      </c>
      <c r="J16" s="101" t="s">
        <v>67</v>
      </c>
      <c r="K16" s="92"/>
    </row>
    <row r="17" spans="1:13" ht="16.5" customHeight="1">
      <c r="A17" s="181"/>
      <c r="B17" s="29">
        <v>2</v>
      </c>
      <c r="C17" s="34" t="s">
        <v>64</v>
      </c>
      <c r="D17" s="34" t="s">
        <v>31</v>
      </c>
      <c r="E17" s="34" t="s">
        <v>34</v>
      </c>
      <c r="F17" s="34" t="s">
        <v>94</v>
      </c>
      <c r="G17" s="34" t="s">
        <v>85</v>
      </c>
      <c r="H17" s="34" t="s">
        <v>123</v>
      </c>
      <c r="I17" s="101" t="s">
        <v>67</v>
      </c>
      <c r="J17" s="68" t="s">
        <v>43</v>
      </c>
      <c r="K17" s="19"/>
    </row>
    <row r="18" spans="1:13" ht="16.5" customHeight="1">
      <c r="A18" s="181"/>
      <c r="B18" s="29">
        <v>3</v>
      </c>
      <c r="C18" s="34" t="s">
        <v>45</v>
      </c>
      <c r="D18" s="34" t="s">
        <v>31</v>
      </c>
      <c r="E18" s="58" t="s">
        <v>33</v>
      </c>
      <c r="F18" s="107" t="s">
        <v>119</v>
      </c>
      <c r="G18" s="34" t="s">
        <v>123</v>
      </c>
      <c r="H18" s="105" t="s">
        <v>131</v>
      </c>
      <c r="I18" s="34" t="s">
        <v>43</v>
      </c>
      <c r="J18" s="58" t="s">
        <v>66</v>
      </c>
      <c r="K18" s="19"/>
    </row>
    <row r="19" spans="1:13" ht="16.5" customHeight="1">
      <c r="A19" s="181"/>
      <c r="B19" s="29">
        <v>4</v>
      </c>
      <c r="C19" s="34" t="s">
        <v>31</v>
      </c>
      <c r="D19" s="34" t="s">
        <v>45</v>
      </c>
      <c r="E19" s="34" t="s">
        <v>94</v>
      </c>
      <c r="F19" s="98" t="s">
        <v>33</v>
      </c>
      <c r="G19" s="34" t="s">
        <v>138</v>
      </c>
      <c r="H19" s="34" t="s">
        <v>43</v>
      </c>
      <c r="I19" s="34" t="s">
        <v>123</v>
      </c>
      <c r="J19" s="34" t="s">
        <v>85</v>
      </c>
      <c r="K19" s="19"/>
    </row>
    <row r="20" spans="1:13" ht="16.5" customHeight="1">
      <c r="A20" s="182"/>
      <c r="B20" s="50">
        <v>5</v>
      </c>
      <c r="C20" s="135"/>
      <c r="D20" s="89"/>
      <c r="E20" s="89"/>
      <c r="F20" s="68"/>
      <c r="G20" s="34" t="s">
        <v>43</v>
      </c>
      <c r="H20" s="34" t="s">
        <v>45</v>
      </c>
      <c r="I20" s="68" t="s">
        <v>85</v>
      </c>
      <c r="J20" s="68" t="s">
        <v>123</v>
      </c>
      <c r="K20" s="85"/>
    </row>
    <row r="21" spans="1:13" ht="16.5" customHeight="1">
      <c r="A21" s="183" t="s">
        <v>98</v>
      </c>
      <c r="B21" s="71">
        <v>1</v>
      </c>
      <c r="C21" s="67" t="s">
        <v>54</v>
      </c>
      <c r="D21" s="67" t="s">
        <v>31</v>
      </c>
      <c r="E21" s="67" t="s">
        <v>140</v>
      </c>
      <c r="F21" s="66" t="s">
        <v>44</v>
      </c>
      <c r="G21" s="67" t="s">
        <v>71</v>
      </c>
      <c r="H21" s="67" t="s">
        <v>123</v>
      </c>
      <c r="I21" s="67" t="s">
        <v>84</v>
      </c>
      <c r="J21" s="109" t="s">
        <v>86</v>
      </c>
      <c r="K21" s="19"/>
    </row>
    <row r="22" spans="1:13" ht="16.5" customHeight="1">
      <c r="A22" s="181"/>
      <c r="B22" s="29">
        <v>2</v>
      </c>
      <c r="C22" s="58" t="s">
        <v>140</v>
      </c>
      <c r="D22" s="34" t="s">
        <v>84</v>
      </c>
      <c r="E22" s="34" t="s">
        <v>54</v>
      </c>
      <c r="F22" s="39" t="s">
        <v>44</v>
      </c>
      <c r="G22" s="34" t="s">
        <v>86</v>
      </c>
      <c r="H22" s="34" t="s">
        <v>71</v>
      </c>
      <c r="I22" s="34" t="s">
        <v>45</v>
      </c>
      <c r="J22" s="34" t="s">
        <v>123</v>
      </c>
      <c r="K22" s="19"/>
    </row>
    <row r="23" spans="1:13" ht="16.5" customHeight="1">
      <c r="A23" s="181"/>
      <c r="B23" s="29">
        <v>3</v>
      </c>
      <c r="C23" s="34" t="s">
        <v>31</v>
      </c>
      <c r="D23" s="58" t="s">
        <v>140</v>
      </c>
      <c r="E23" s="34" t="s">
        <v>119</v>
      </c>
      <c r="F23" s="34" t="s">
        <v>54</v>
      </c>
      <c r="G23" s="34" t="s">
        <v>45</v>
      </c>
      <c r="H23" s="34" t="s">
        <v>86</v>
      </c>
      <c r="I23" s="34" t="s">
        <v>123</v>
      </c>
      <c r="J23" s="37" t="s">
        <v>132</v>
      </c>
      <c r="K23" s="19"/>
    </row>
    <row r="24" spans="1:13" ht="16.5" customHeight="1">
      <c r="A24" s="181"/>
      <c r="B24" s="29">
        <v>4</v>
      </c>
      <c r="C24" s="34" t="s">
        <v>31</v>
      </c>
      <c r="D24" s="34" t="s">
        <v>54</v>
      </c>
      <c r="E24" s="34" t="s">
        <v>93</v>
      </c>
      <c r="F24" s="58" t="s">
        <v>140</v>
      </c>
      <c r="G24" s="34" t="s">
        <v>123</v>
      </c>
      <c r="H24" s="39" t="s">
        <v>44</v>
      </c>
      <c r="I24" s="34" t="s">
        <v>86</v>
      </c>
      <c r="J24" s="34" t="s">
        <v>45</v>
      </c>
      <c r="K24" s="19"/>
    </row>
    <row r="25" spans="1:13" ht="16.5" customHeight="1">
      <c r="A25" s="182"/>
      <c r="B25" s="50">
        <v>5</v>
      </c>
      <c r="C25" s="115"/>
      <c r="D25" s="61"/>
      <c r="E25" s="115"/>
      <c r="F25" s="61"/>
      <c r="G25" s="61"/>
      <c r="H25" s="61"/>
      <c r="I25" s="68"/>
      <c r="J25" s="63"/>
      <c r="K25" s="46"/>
    </row>
    <row r="26" spans="1:13" ht="16.5" customHeight="1">
      <c r="A26" s="183" t="s">
        <v>106</v>
      </c>
      <c r="B26" s="20">
        <v>1</v>
      </c>
      <c r="C26" s="67"/>
      <c r="D26" s="34"/>
      <c r="E26" s="67"/>
      <c r="F26" s="57"/>
      <c r="G26" s="37"/>
      <c r="H26" s="67"/>
      <c r="I26" s="67"/>
      <c r="J26" s="34"/>
      <c r="K26" s="92"/>
    </row>
    <row r="27" spans="1:13" ht="16.5" customHeight="1">
      <c r="A27" s="181"/>
      <c r="B27" s="32">
        <v>2</v>
      </c>
      <c r="C27" s="57"/>
      <c r="D27" s="65"/>
      <c r="E27" s="57"/>
      <c r="F27" s="34"/>
      <c r="G27" s="117"/>
      <c r="H27" s="34"/>
      <c r="I27" s="34"/>
      <c r="J27" s="37"/>
      <c r="K27" s="19"/>
      <c r="M27" t="s">
        <v>144</v>
      </c>
    </row>
    <row r="28" spans="1:13" ht="16.5" customHeight="1">
      <c r="A28" s="181"/>
      <c r="B28" s="32">
        <v>3</v>
      </c>
      <c r="C28" s="65"/>
      <c r="D28" s="57"/>
      <c r="E28" s="57"/>
      <c r="F28" s="34"/>
      <c r="G28" s="34"/>
      <c r="H28" s="117"/>
      <c r="I28" s="34"/>
      <c r="J28" s="34"/>
      <c r="K28" s="19"/>
    </row>
    <row r="29" spans="1:13" ht="16.5" customHeight="1">
      <c r="A29" s="181"/>
      <c r="B29" s="32">
        <v>4</v>
      </c>
      <c r="C29" s="34"/>
      <c r="D29" s="57"/>
      <c r="E29" s="34"/>
      <c r="F29" s="107"/>
      <c r="G29" s="34"/>
      <c r="H29" s="34"/>
      <c r="I29" s="117"/>
      <c r="J29" s="57"/>
      <c r="K29" s="19"/>
    </row>
    <row r="30" spans="1:13" ht="16.5" customHeight="1">
      <c r="A30" s="182"/>
      <c r="B30" s="47">
        <v>5</v>
      </c>
      <c r="C30" s="121"/>
      <c r="D30" s="61"/>
      <c r="E30" s="61"/>
      <c r="F30" s="121"/>
      <c r="G30" s="34"/>
      <c r="H30" s="37"/>
      <c r="I30" s="61"/>
      <c r="J30" s="70"/>
      <c r="K30" s="46"/>
    </row>
    <row r="31" spans="1:13" ht="16.5" customHeight="1">
      <c r="A31" s="183" t="s">
        <v>117</v>
      </c>
      <c r="B31" s="71">
        <v>1</v>
      </c>
      <c r="C31" s="67"/>
      <c r="D31" s="34"/>
      <c r="E31" s="65"/>
      <c r="F31" s="34"/>
      <c r="G31" s="67"/>
      <c r="H31" s="66"/>
      <c r="I31" s="57"/>
      <c r="J31" s="109"/>
      <c r="K31" s="24"/>
    </row>
    <row r="32" spans="1:13" ht="16.5" customHeight="1">
      <c r="A32" s="181"/>
      <c r="B32" s="29">
        <v>2</v>
      </c>
      <c r="C32" s="57"/>
      <c r="D32" s="34"/>
      <c r="E32" s="107"/>
      <c r="F32" s="105"/>
      <c r="G32" s="39"/>
      <c r="H32" s="34"/>
      <c r="I32" s="34"/>
      <c r="J32" s="34"/>
      <c r="K32" s="19"/>
    </row>
    <row r="33" spans="1:11" ht="16.5" customHeight="1">
      <c r="A33" s="181"/>
      <c r="B33" s="29">
        <v>6</v>
      </c>
      <c r="C33" s="58"/>
      <c r="D33" s="58"/>
      <c r="E33" s="34"/>
      <c r="F33" s="34"/>
      <c r="G33" s="39"/>
      <c r="H33" s="34"/>
      <c r="J33" s="34"/>
      <c r="K33" s="19"/>
    </row>
    <row r="34" spans="1:11" ht="16.5" customHeight="1">
      <c r="A34" s="181"/>
      <c r="B34" s="29">
        <v>4</v>
      </c>
      <c r="C34" s="107"/>
      <c r="D34" s="34"/>
      <c r="E34" s="34"/>
      <c r="F34" s="107"/>
      <c r="H34" s="34"/>
      <c r="I34" s="34"/>
      <c r="J34" s="34"/>
      <c r="K34" s="19"/>
    </row>
    <row r="35" spans="1:11" ht="16.5" customHeight="1">
      <c r="A35" s="182"/>
      <c r="B35" s="50">
        <v>5</v>
      </c>
      <c r="C35" s="61"/>
      <c r="D35" s="61"/>
      <c r="E35" s="61"/>
      <c r="F35" s="61"/>
      <c r="G35" s="61"/>
      <c r="H35" s="61"/>
      <c r="I35" s="61"/>
      <c r="J35" s="63"/>
      <c r="K35" s="46"/>
    </row>
    <row r="36" spans="1:11" ht="16.5" customHeight="1">
      <c r="A36" s="124"/>
      <c r="B36" s="125"/>
      <c r="C36" s="126"/>
      <c r="D36" s="126"/>
      <c r="E36" s="126"/>
      <c r="F36" s="126"/>
      <c r="G36" s="126"/>
      <c r="H36" s="126"/>
      <c r="I36" s="126"/>
      <c r="J36" s="126"/>
      <c r="K36" s="127"/>
    </row>
    <row r="37" spans="1:11" ht="21" customHeight="1">
      <c r="E37" s="177" t="s">
        <v>156</v>
      </c>
      <c r="F37" s="178"/>
      <c r="G37" s="178"/>
      <c r="K37" s="1"/>
    </row>
    <row r="38" spans="1:11" ht="21" customHeight="1">
      <c r="A38" s="110">
        <v>1</v>
      </c>
      <c r="B38" s="114" t="s">
        <v>142</v>
      </c>
      <c r="C38" s="116">
        <f>COUNTIF(C5:C34,"Toán-Lâm")</f>
        <v>2</v>
      </c>
      <c r="D38" s="116">
        <f>COUNTIF(D5:D33,"Toán-Thủy")</f>
        <v>2</v>
      </c>
      <c r="E38" s="116">
        <f>COUNTIF(E5:E34,"Toán-Mùa")</f>
        <v>3</v>
      </c>
      <c r="F38" s="116">
        <f>COUNTIF(F5:F33,"Toán-Mùa")</f>
        <v>3</v>
      </c>
      <c r="G38" s="116">
        <f>COUNTIF(G3:G36,"Toán-V.Trọng")</f>
        <v>2</v>
      </c>
      <c r="H38" s="116">
        <f>COUNTIF(H7:H36,"Toán-V.Trọng")</f>
        <v>3</v>
      </c>
      <c r="I38" s="116">
        <f>COUNTIF(I6:I36,"Toán-Tuấn")</f>
        <v>3</v>
      </c>
      <c r="J38" s="116">
        <f>COUNTIF(J7:J36,"Toán-Tuấn")</f>
        <v>3</v>
      </c>
      <c r="K38" s="1"/>
    </row>
    <row r="39" spans="1:11" ht="21" customHeight="1">
      <c r="A39" s="110">
        <v>2</v>
      </c>
      <c r="B39" s="114" t="s">
        <v>146</v>
      </c>
      <c r="C39" s="116">
        <f t="shared" ref="C39:F39" si="0">COUNTIF(C$5:C$37,"Lí-Lâm")</f>
        <v>1</v>
      </c>
      <c r="D39" s="116">
        <f t="shared" si="0"/>
        <v>1</v>
      </c>
      <c r="E39" s="116">
        <f t="shared" si="0"/>
        <v>0</v>
      </c>
      <c r="F39" s="116">
        <f t="shared" si="0"/>
        <v>0</v>
      </c>
      <c r="G39" s="116">
        <f t="shared" ref="G39:J39" si="1">COUNTIF(G$5:G$37,"Lí-Tuấn")</f>
        <v>0</v>
      </c>
      <c r="H39" s="116">
        <f t="shared" si="1"/>
        <v>1</v>
      </c>
      <c r="I39" s="116">
        <f t="shared" si="1"/>
        <v>0</v>
      </c>
      <c r="J39" s="116">
        <f t="shared" si="1"/>
        <v>1</v>
      </c>
      <c r="K39" s="1"/>
    </row>
    <row r="40" spans="1:11" ht="21" customHeight="1">
      <c r="A40" s="110">
        <v>3</v>
      </c>
      <c r="B40" s="114" t="s">
        <v>148</v>
      </c>
      <c r="C40" s="116">
        <f t="shared" ref="C40:E40" si="2">COUNTIF(C$5:C$37,"Văn-H.Long")</f>
        <v>5</v>
      </c>
      <c r="D40" s="116">
        <f t="shared" si="2"/>
        <v>5</v>
      </c>
      <c r="E40" s="116">
        <f t="shared" si="2"/>
        <v>4</v>
      </c>
      <c r="F40" s="116">
        <f t="shared" ref="F40:H40" si="3">COUNTIF(F$5:F$37,"Văn-Hoa")</f>
        <v>4</v>
      </c>
      <c r="G40" s="116">
        <f t="shared" si="3"/>
        <v>3</v>
      </c>
      <c r="H40" s="116">
        <f t="shared" si="3"/>
        <v>3</v>
      </c>
      <c r="I40" s="116">
        <f t="shared" ref="I40:J40" si="4">COUNTIF(I$5:I$37,"Văn-L.Thơm")</f>
        <v>3</v>
      </c>
      <c r="J40" s="116">
        <f t="shared" si="4"/>
        <v>2</v>
      </c>
      <c r="K40" s="1"/>
    </row>
    <row r="41" spans="1:11" ht="21" customHeight="1">
      <c r="A41" s="110">
        <v>4</v>
      </c>
      <c r="B41" s="114" t="s">
        <v>151</v>
      </c>
      <c r="C41" s="116">
        <f t="shared" ref="C41:D41" si="5">COUNTIF(C$5:C$37,"Sinh-Trang")</f>
        <v>2</v>
      </c>
      <c r="D41" s="116">
        <f t="shared" si="5"/>
        <v>1</v>
      </c>
      <c r="E41" s="116">
        <f t="shared" ref="E41:F41" si="6">COUNTIF(E$5:E$37,"Sinh-Hưởng")</f>
        <v>1</v>
      </c>
      <c r="F41" s="116">
        <f t="shared" si="6"/>
        <v>1</v>
      </c>
      <c r="G41" s="116">
        <f t="shared" ref="G41:J41" si="7">COUNTIF(G$5:G$37,"Sinh-Trang")</f>
        <v>2</v>
      </c>
      <c r="H41" s="116">
        <f t="shared" si="7"/>
        <v>1</v>
      </c>
      <c r="I41" s="116">
        <f t="shared" si="7"/>
        <v>2</v>
      </c>
      <c r="J41" s="116">
        <f t="shared" si="7"/>
        <v>1</v>
      </c>
      <c r="K41" s="1"/>
    </row>
    <row r="42" spans="1:11" ht="21" customHeight="1">
      <c r="A42" s="110">
        <v>6</v>
      </c>
      <c r="B42" s="114" t="s">
        <v>154</v>
      </c>
      <c r="C42" s="116">
        <f t="shared" ref="C42:D42" si="8">COUNTIF(C$5:C$37,"Sử-H.Long")</f>
        <v>0</v>
      </c>
      <c r="D42" s="116">
        <f t="shared" si="8"/>
        <v>1</v>
      </c>
      <c r="E42" s="116">
        <f t="shared" ref="E42:J42" si="9">COUNTIF(E$5:E$35,"Sử-VHương")</f>
        <v>1</v>
      </c>
      <c r="F42" s="116">
        <f t="shared" si="9"/>
        <v>1</v>
      </c>
      <c r="G42" s="116">
        <f t="shared" si="9"/>
        <v>2</v>
      </c>
      <c r="H42" s="116">
        <f t="shared" si="9"/>
        <v>2</v>
      </c>
      <c r="I42" s="116">
        <f t="shared" si="9"/>
        <v>1</v>
      </c>
      <c r="J42" s="116">
        <f t="shared" si="9"/>
        <v>2</v>
      </c>
      <c r="K42" s="1"/>
    </row>
    <row r="43" spans="1:11" ht="21" customHeight="1">
      <c r="A43" s="110">
        <v>7</v>
      </c>
      <c r="B43" s="114" t="s">
        <v>155</v>
      </c>
      <c r="C43" s="116">
        <f t="shared" ref="C43:F43" si="10">COUNTIF(C$8:C$37,"GD-Đ.Thơm")</f>
        <v>1</v>
      </c>
      <c r="D43" s="116">
        <f t="shared" si="10"/>
        <v>1</v>
      </c>
      <c r="E43" s="116">
        <f t="shared" si="10"/>
        <v>1</v>
      </c>
      <c r="F43" s="116">
        <f t="shared" si="10"/>
        <v>1</v>
      </c>
      <c r="G43" s="116">
        <f t="shared" ref="G43:J43" si="11">COUNTIF(G$5:G$37,"GD-Hải")</f>
        <v>0</v>
      </c>
      <c r="H43" s="116">
        <f t="shared" si="11"/>
        <v>0</v>
      </c>
      <c r="I43" s="116">
        <f t="shared" si="11"/>
        <v>0</v>
      </c>
      <c r="J43" s="116">
        <f t="shared" si="11"/>
        <v>0</v>
      </c>
      <c r="K43" s="1"/>
    </row>
    <row r="44" spans="1:11" ht="21" customHeight="1">
      <c r="A44" s="110">
        <v>8</v>
      </c>
      <c r="B44" s="114" t="s">
        <v>157</v>
      </c>
      <c r="C44" s="116">
        <f t="shared" ref="C44:F44" si="12">COUNTIF(C$5:C$37,"Địa-Hằng")</f>
        <v>1</v>
      </c>
      <c r="D44" s="116">
        <f t="shared" si="12"/>
        <v>1</v>
      </c>
      <c r="E44" s="116">
        <f t="shared" si="12"/>
        <v>1</v>
      </c>
      <c r="F44" s="116">
        <f t="shared" si="12"/>
        <v>1</v>
      </c>
      <c r="G44" s="116">
        <f t="shared" ref="G44:J44" si="13">COUNTIF(G$5:G$37,"Địa-Thiềm")</f>
        <v>2</v>
      </c>
      <c r="H44" s="116">
        <f t="shared" si="13"/>
        <v>2</v>
      </c>
      <c r="I44" s="116">
        <f t="shared" si="13"/>
        <v>2</v>
      </c>
      <c r="J44" s="116">
        <f t="shared" si="13"/>
        <v>2</v>
      </c>
      <c r="K44" s="1"/>
    </row>
    <row r="45" spans="1:11" ht="21" customHeight="1">
      <c r="A45" s="110">
        <v>9</v>
      </c>
      <c r="B45" s="114" t="s">
        <v>158</v>
      </c>
      <c r="C45" s="116">
        <f t="shared" ref="C45:D45" si="14">COUNTIF(C$5:C$37,"NN-Lũy (Tp)")</f>
        <v>2</v>
      </c>
      <c r="D45" s="116">
        <f t="shared" si="14"/>
        <v>2</v>
      </c>
      <c r="E45" s="116">
        <f t="shared" ref="E45:F45" si="15">COUNTIF(E$5:E$37,"NN-An (Lh)")</f>
        <v>2</v>
      </c>
      <c r="F45" s="116">
        <f t="shared" si="15"/>
        <v>2</v>
      </c>
      <c r="G45" s="116">
        <f t="shared" ref="G45:J45" si="16">COUNTIF(G$5:G$37,"NN-Chiển")</f>
        <v>2</v>
      </c>
      <c r="H45" s="116">
        <f t="shared" si="16"/>
        <v>2</v>
      </c>
      <c r="I45" s="116">
        <f t="shared" si="16"/>
        <v>2</v>
      </c>
      <c r="J45" s="116">
        <f t="shared" si="16"/>
        <v>2</v>
      </c>
      <c r="K45" s="1"/>
    </row>
    <row r="46" spans="1:11" ht="21" customHeight="1">
      <c r="A46" s="110">
        <v>10</v>
      </c>
      <c r="B46" s="114" t="s">
        <v>159</v>
      </c>
      <c r="C46" s="116">
        <f t="shared" ref="C46:J46" si="17">COUNTIF(C$6:C$35,"Nhạc-Quyền")</f>
        <v>1</v>
      </c>
      <c r="D46" s="116">
        <f t="shared" si="17"/>
        <v>1</v>
      </c>
      <c r="E46" s="116">
        <f t="shared" si="17"/>
        <v>1</v>
      </c>
      <c r="F46" s="116">
        <f t="shared" si="17"/>
        <v>1</v>
      </c>
      <c r="G46" s="116">
        <f t="shared" si="17"/>
        <v>0</v>
      </c>
      <c r="H46" s="116">
        <f t="shared" si="17"/>
        <v>0</v>
      </c>
      <c r="I46" s="116">
        <f t="shared" si="17"/>
        <v>1</v>
      </c>
      <c r="J46" s="116">
        <f t="shared" si="17"/>
        <v>0</v>
      </c>
      <c r="K46" s="1"/>
    </row>
    <row r="47" spans="1:11" ht="21" customHeight="1">
      <c r="A47" s="110">
        <v>11</v>
      </c>
      <c r="B47" s="114" t="s">
        <v>160</v>
      </c>
      <c r="C47" s="116">
        <f t="shared" ref="C47:F47" si="18">COUNTIF(C$5:C$37,"MT-Hoài")</f>
        <v>0</v>
      </c>
      <c r="D47" s="116">
        <f t="shared" si="18"/>
        <v>0</v>
      </c>
      <c r="E47" s="116">
        <f t="shared" si="18"/>
        <v>0</v>
      </c>
      <c r="F47" s="116">
        <f t="shared" si="18"/>
        <v>1</v>
      </c>
      <c r="G47" s="116">
        <f t="shared" ref="G47:J47" si="19">COUNTIF(G$8:G$37,"MT-Hoài")</f>
        <v>1</v>
      </c>
      <c r="H47" s="116">
        <f t="shared" si="19"/>
        <v>1</v>
      </c>
      <c r="I47" s="116">
        <f t="shared" si="19"/>
        <v>1</v>
      </c>
      <c r="J47" s="116">
        <f t="shared" si="19"/>
        <v>0</v>
      </c>
      <c r="K47" s="1"/>
    </row>
    <row r="48" spans="1:11" ht="21" customHeight="1">
      <c r="A48" s="110">
        <v>12</v>
      </c>
      <c r="B48" s="114" t="s">
        <v>161</v>
      </c>
      <c r="C48" s="116">
        <f>COUNTIF(C$5:C$37,"TD-Đông")</f>
        <v>1</v>
      </c>
      <c r="D48" s="116">
        <f>COUNTIF(D$8:D$37,"TD-Hưởng")</f>
        <v>1</v>
      </c>
      <c r="E48" s="116">
        <f>COUNTIF(E$8:E$37,"TD-Quyền")</f>
        <v>2</v>
      </c>
      <c r="F48" s="116">
        <f>COUNTIF(F$8:F$37,"TD-Thìn")</f>
        <v>1</v>
      </c>
      <c r="G48" s="116">
        <f t="shared" ref="G48:J48" si="20">COUNTIF(G$5:G$37,"TD-Đông")</f>
        <v>1</v>
      </c>
      <c r="H48" s="116">
        <f t="shared" si="20"/>
        <v>0</v>
      </c>
      <c r="I48" s="116">
        <f t="shared" si="20"/>
        <v>1</v>
      </c>
      <c r="J48" s="116">
        <f t="shared" si="20"/>
        <v>2</v>
      </c>
      <c r="K48" s="1"/>
    </row>
    <row r="49" spans="1:11" ht="19.5" customHeight="1">
      <c r="A49" s="110">
        <v>13</v>
      </c>
      <c r="B49" s="128" t="s">
        <v>162</v>
      </c>
      <c r="C49" s="116">
        <f t="shared" ref="C49:F49" si="21">COUNTIF(C$8:C$37,"CN-V.Trọng")</f>
        <v>1</v>
      </c>
      <c r="D49" s="116">
        <f t="shared" si="21"/>
        <v>1</v>
      </c>
      <c r="E49" s="116">
        <f t="shared" si="21"/>
        <v>1</v>
      </c>
      <c r="F49" s="116">
        <f t="shared" si="21"/>
        <v>1</v>
      </c>
      <c r="G49" s="116">
        <f t="shared" ref="G49:J49" si="22">COUNTIF(G$5:G$37,"CN-T.Trọng")</f>
        <v>2</v>
      </c>
      <c r="H49" s="116">
        <f t="shared" si="22"/>
        <v>2</v>
      </c>
      <c r="I49" s="116">
        <f t="shared" si="22"/>
        <v>2</v>
      </c>
      <c r="J49" s="116">
        <f t="shared" si="22"/>
        <v>2</v>
      </c>
      <c r="K49" s="1"/>
    </row>
    <row r="50" spans="1:11" ht="19.5" customHeight="1">
      <c r="A50" s="172" t="s">
        <v>163</v>
      </c>
      <c r="B50" s="173"/>
      <c r="C50" s="129">
        <f>COUNTIF(C5:C36,"=TCT-Lâm")</f>
        <v>0</v>
      </c>
      <c r="D50" s="129">
        <f>COUNTIF(D5:D36,"=TCT-Thủy")</f>
        <v>0</v>
      </c>
      <c r="E50" s="129">
        <f t="shared" ref="E50:F50" si="23">COUNTIF(E5:E36,"=TCT-Mùa")</f>
        <v>0</v>
      </c>
      <c r="F50" s="129">
        <f t="shared" si="23"/>
        <v>0</v>
      </c>
      <c r="G50" s="129">
        <f t="shared" ref="G50:H50" si="24">COUNTIF(G5:G36,"=TCT-V.Trọng")</f>
        <v>1</v>
      </c>
      <c r="H50" s="129">
        <f t="shared" si="24"/>
        <v>0</v>
      </c>
      <c r="I50" s="129">
        <f t="shared" ref="I50:J50" si="25">COUNTIF(I5:I36,"=TCT-Tuấn")</f>
        <v>0</v>
      </c>
      <c r="J50" s="129">
        <f t="shared" si="25"/>
        <v>0</v>
      </c>
      <c r="K50" s="1"/>
    </row>
    <row r="51" spans="1:11" ht="19.5" customHeight="1">
      <c r="A51" s="172" t="s">
        <v>164</v>
      </c>
      <c r="B51" s="173"/>
      <c r="C51" s="129">
        <f t="shared" ref="C51:E51" si="26">COUNTIF(C5:C36,"=TCV-H.Long")</f>
        <v>0</v>
      </c>
      <c r="D51" s="129">
        <f t="shared" si="26"/>
        <v>0</v>
      </c>
      <c r="E51" s="129">
        <f t="shared" si="26"/>
        <v>0</v>
      </c>
      <c r="F51" s="129">
        <f t="shared" ref="F51:H51" si="27">COUNTIF(F5:F36,"=TCV-Hoa")</f>
        <v>0</v>
      </c>
      <c r="G51" s="129">
        <f t="shared" si="27"/>
        <v>0</v>
      </c>
      <c r="H51" s="129">
        <f t="shared" si="27"/>
        <v>1</v>
      </c>
      <c r="I51" s="129">
        <f t="shared" ref="I51:J51" si="28">COUNTIF(I5:I36,"=TCV-L.Thơm")</f>
        <v>0</v>
      </c>
      <c r="J51" s="129">
        <f t="shared" si="28"/>
        <v>1</v>
      </c>
      <c r="K51" s="1"/>
    </row>
    <row r="52" spans="1:11" ht="19.5" customHeight="1">
      <c r="K52" s="1"/>
    </row>
    <row r="53" spans="1:11" ht="19.5" customHeight="1">
      <c r="K53" s="1"/>
    </row>
    <row r="54" spans="1:11" ht="19.5" customHeight="1">
      <c r="K54" s="1"/>
    </row>
    <row r="55" spans="1:11" ht="19.5" customHeight="1">
      <c r="K55" s="1"/>
    </row>
    <row r="56" spans="1:11" ht="19.5" customHeight="1">
      <c r="K56" s="1"/>
    </row>
    <row r="57" spans="1:11" ht="19.5" customHeight="1">
      <c r="K57" s="1"/>
    </row>
    <row r="58" spans="1:11" ht="19.5" customHeight="1">
      <c r="K58" s="1"/>
    </row>
    <row r="59" spans="1:11" ht="19.5" customHeight="1">
      <c r="K59" s="1"/>
    </row>
    <row r="60" spans="1:11" ht="19.5" customHeight="1">
      <c r="K60" s="1"/>
    </row>
    <row r="61" spans="1:11" ht="19.5" customHeight="1">
      <c r="K61" s="1"/>
    </row>
    <row r="62" spans="1:11" ht="19.5" customHeight="1">
      <c r="K62" s="1"/>
    </row>
    <row r="63" spans="1:11" ht="19.5" customHeight="1">
      <c r="K63" s="1"/>
    </row>
    <row r="64" spans="1:11" ht="19.5" customHeight="1">
      <c r="K64" s="1"/>
    </row>
    <row r="65" spans="11:11" ht="19.5" customHeight="1">
      <c r="K65" s="1"/>
    </row>
    <row r="66" spans="11:11" ht="19.5" customHeight="1">
      <c r="K66" s="1"/>
    </row>
    <row r="67" spans="11:11" ht="19.5" customHeight="1">
      <c r="K67" s="1"/>
    </row>
    <row r="68" spans="11:11" ht="19.5" customHeight="1">
      <c r="K68" s="1"/>
    </row>
    <row r="69" spans="11:11" ht="19.5" customHeight="1">
      <c r="K69" s="1"/>
    </row>
    <row r="70" spans="11:11" ht="19.5" customHeight="1">
      <c r="K70" s="1"/>
    </row>
    <row r="71" spans="11:11" ht="19.5" customHeight="1">
      <c r="K71" s="1"/>
    </row>
    <row r="72" spans="11:11" ht="19.5" customHeight="1">
      <c r="K72" s="1"/>
    </row>
    <row r="73" spans="11:11" ht="19.5" customHeight="1">
      <c r="K73" s="1"/>
    </row>
    <row r="74" spans="11:11" ht="19.5" customHeight="1">
      <c r="K74" s="1"/>
    </row>
    <row r="75" spans="11:11" ht="19.5" customHeight="1">
      <c r="K75" s="1"/>
    </row>
    <row r="76" spans="11:11" ht="19.5" customHeight="1">
      <c r="K76" s="1"/>
    </row>
    <row r="77" spans="11:11" ht="19.5" customHeight="1">
      <c r="K77" s="1"/>
    </row>
    <row r="78" spans="11:11" ht="19.5" customHeight="1">
      <c r="K78" s="1"/>
    </row>
    <row r="79" spans="11:11" ht="19.5" customHeight="1">
      <c r="K79" s="1"/>
    </row>
    <row r="80" spans="11:11" ht="19.5" customHeight="1">
      <c r="K80" s="1"/>
    </row>
    <row r="81" spans="11:11" ht="19.5" customHeight="1">
      <c r="K81" s="1"/>
    </row>
    <row r="82" spans="11:11" ht="19.5" customHeight="1">
      <c r="K82" s="1"/>
    </row>
    <row r="83" spans="11:11" ht="19.5" customHeight="1">
      <c r="K83" s="1"/>
    </row>
    <row r="84" spans="11:11" ht="19.5" customHeight="1">
      <c r="K84" s="1"/>
    </row>
    <row r="85" spans="11:11" ht="19.5" customHeight="1">
      <c r="K85" s="1"/>
    </row>
    <row r="86" spans="11:11" ht="19.5" customHeight="1">
      <c r="K86" s="1"/>
    </row>
    <row r="87" spans="11:11" ht="19.5" customHeight="1">
      <c r="K87" s="1"/>
    </row>
    <row r="88" spans="11:11" ht="19.5" customHeight="1">
      <c r="K88" s="1"/>
    </row>
    <row r="89" spans="11:11" ht="19.5" customHeight="1">
      <c r="K89" s="1"/>
    </row>
    <row r="90" spans="11:11" ht="19.5" customHeight="1">
      <c r="K90" s="1"/>
    </row>
    <row r="91" spans="11:11" ht="19.5" customHeight="1">
      <c r="K91" s="1"/>
    </row>
    <row r="92" spans="11:11" ht="19.5" customHeight="1">
      <c r="K92" s="1"/>
    </row>
    <row r="93" spans="11:11" ht="19.5" customHeight="1">
      <c r="K93" s="1"/>
    </row>
    <row r="94" spans="11:11" ht="19.5" customHeight="1">
      <c r="K94" s="1"/>
    </row>
    <row r="95" spans="11:11" ht="19.5" customHeight="1">
      <c r="K95" s="1"/>
    </row>
    <row r="96" spans="11:11" ht="19.5" customHeight="1">
      <c r="K96" s="1"/>
    </row>
    <row r="97" spans="11:11" ht="19.5" customHeight="1">
      <c r="K97" s="1"/>
    </row>
    <row r="98" spans="11:11" ht="19.5" customHeight="1">
      <c r="K98" s="1"/>
    </row>
    <row r="99" spans="11:11" ht="19.5" customHeight="1">
      <c r="K99" s="1"/>
    </row>
    <row r="100" spans="11:11" ht="19.5" customHeight="1">
      <c r="K100" s="1"/>
    </row>
    <row r="101" spans="11:11" ht="19.5" customHeight="1">
      <c r="K101" s="1"/>
    </row>
    <row r="102" spans="11:11" ht="19.5" customHeight="1">
      <c r="K102" s="1"/>
    </row>
    <row r="103" spans="11:11" ht="19.5" customHeight="1">
      <c r="K103" s="1"/>
    </row>
    <row r="104" spans="11:11" ht="19.5" customHeight="1">
      <c r="K104" s="1"/>
    </row>
    <row r="105" spans="11:11" ht="19.5" customHeight="1">
      <c r="K105" s="1"/>
    </row>
    <row r="106" spans="11:11" ht="19.5" customHeight="1">
      <c r="K106" s="1"/>
    </row>
    <row r="107" spans="11:11" ht="19.5" customHeight="1">
      <c r="K107" s="1"/>
    </row>
    <row r="108" spans="11:11" ht="19.5" customHeight="1">
      <c r="K108" s="1"/>
    </row>
    <row r="109" spans="11:11" ht="19.5" customHeight="1">
      <c r="K109" s="1"/>
    </row>
    <row r="110" spans="11:11" ht="19.5" customHeight="1">
      <c r="K110" s="1"/>
    </row>
    <row r="111" spans="11:11" ht="19.5" customHeight="1">
      <c r="K111" s="1"/>
    </row>
    <row r="112" spans="11:11" ht="19.5" customHeight="1">
      <c r="K112" s="1"/>
    </row>
    <row r="113" spans="11:11" ht="19.5" customHeight="1">
      <c r="K113" s="1"/>
    </row>
    <row r="114" spans="11:11" ht="19.5" customHeight="1">
      <c r="K114" s="1"/>
    </row>
    <row r="115" spans="11:11" ht="19.5" customHeight="1">
      <c r="K115" s="1"/>
    </row>
    <row r="116" spans="11:11" ht="19.5" customHeight="1">
      <c r="K116" s="1"/>
    </row>
    <row r="117" spans="11:11" ht="19.5" customHeight="1">
      <c r="K117" s="1"/>
    </row>
    <row r="118" spans="11:11" ht="19.5" customHeight="1">
      <c r="K118" s="1"/>
    </row>
    <row r="119" spans="11:11" ht="19.5" customHeight="1">
      <c r="K119" s="1"/>
    </row>
    <row r="120" spans="11:11" ht="19.5" customHeight="1">
      <c r="K120" s="1"/>
    </row>
    <row r="121" spans="11:11" ht="19.5" customHeight="1">
      <c r="K121" s="1"/>
    </row>
    <row r="122" spans="11:11" ht="19.5" customHeight="1">
      <c r="K122" s="1"/>
    </row>
    <row r="123" spans="11:11" ht="19.5" customHeight="1">
      <c r="K123" s="1"/>
    </row>
    <row r="124" spans="11:11" ht="19.5" customHeight="1">
      <c r="K124" s="1"/>
    </row>
    <row r="125" spans="11:11" ht="19.5" customHeight="1">
      <c r="K125" s="1"/>
    </row>
    <row r="126" spans="11:11" ht="19.5" customHeight="1">
      <c r="K126" s="1"/>
    </row>
    <row r="127" spans="11:11" ht="19.5" customHeight="1">
      <c r="K127" s="1"/>
    </row>
    <row r="128" spans="11:11" ht="19.5" customHeight="1">
      <c r="K128" s="1"/>
    </row>
    <row r="129" spans="11:11" ht="19.5" customHeight="1">
      <c r="K129" s="1"/>
    </row>
    <row r="130" spans="11:11" ht="19.5" customHeight="1">
      <c r="K130" s="1"/>
    </row>
    <row r="131" spans="11:11" ht="19.5" customHeight="1">
      <c r="K131" s="1"/>
    </row>
    <row r="132" spans="11:11" ht="19.5" customHeight="1">
      <c r="K132" s="1"/>
    </row>
    <row r="133" spans="11:11" ht="19.5" customHeight="1">
      <c r="K133" s="1"/>
    </row>
    <row r="134" spans="11:11" ht="19.5" customHeight="1">
      <c r="K134" s="1"/>
    </row>
    <row r="135" spans="11:11" ht="19.5" customHeight="1">
      <c r="K135" s="1"/>
    </row>
    <row r="136" spans="11:11" ht="19.5" customHeight="1">
      <c r="K136" s="1"/>
    </row>
    <row r="137" spans="11:11" ht="19.5" customHeight="1">
      <c r="K137" s="1"/>
    </row>
    <row r="138" spans="11:11" ht="19.5" customHeight="1">
      <c r="K138" s="1"/>
    </row>
    <row r="139" spans="11:11" ht="19.5" customHeight="1">
      <c r="K139" s="1"/>
    </row>
    <row r="140" spans="11:11" ht="19.5" customHeight="1">
      <c r="K140" s="1"/>
    </row>
    <row r="141" spans="11:11" ht="19.5" customHeight="1">
      <c r="K141" s="1"/>
    </row>
    <row r="142" spans="11:11" ht="19.5" customHeight="1">
      <c r="K142" s="1"/>
    </row>
    <row r="143" spans="11:11" ht="19.5" customHeight="1">
      <c r="K143" s="1"/>
    </row>
    <row r="144" spans="11:11" ht="19.5" customHeight="1">
      <c r="K144" s="1"/>
    </row>
    <row r="145" spans="11:11" ht="19.5" customHeight="1">
      <c r="K145" s="1"/>
    </row>
    <row r="146" spans="11:11" ht="19.5" customHeight="1">
      <c r="K146" s="1"/>
    </row>
    <row r="147" spans="11:11" ht="19.5" customHeight="1">
      <c r="K147" s="1"/>
    </row>
    <row r="148" spans="11:11" ht="19.5" customHeight="1">
      <c r="K148" s="1"/>
    </row>
    <row r="149" spans="11:11" ht="19.5" customHeight="1">
      <c r="K149" s="1"/>
    </row>
    <row r="150" spans="11:11" ht="19.5" customHeight="1">
      <c r="K150" s="1"/>
    </row>
    <row r="151" spans="11:11" ht="19.5" customHeight="1">
      <c r="K151" s="1"/>
    </row>
    <row r="152" spans="11:11" ht="19.5" customHeight="1">
      <c r="K152" s="1"/>
    </row>
    <row r="153" spans="11:11" ht="19.5" customHeight="1">
      <c r="K153" s="1"/>
    </row>
    <row r="154" spans="11:11" ht="19.5" customHeight="1">
      <c r="K154" s="1"/>
    </row>
    <row r="155" spans="11:11" ht="19.5" customHeight="1">
      <c r="K155" s="1"/>
    </row>
    <row r="156" spans="11:11" ht="19.5" customHeight="1">
      <c r="K156" s="1"/>
    </row>
    <row r="157" spans="11:11" ht="19.5" customHeight="1">
      <c r="K157" s="1"/>
    </row>
    <row r="158" spans="11:11" ht="19.5" customHeight="1">
      <c r="K158" s="1"/>
    </row>
    <row r="159" spans="11:11" ht="19.5" customHeight="1">
      <c r="K159" s="1"/>
    </row>
    <row r="160" spans="11:11" ht="19.5" customHeight="1">
      <c r="K160" s="1"/>
    </row>
    <row r="161" spans="11:11" ht="19.5" customHeight="1">
      <c r="K161" s="1"/>
    </row>
    <row r="162" spans="11:11" ht="19.5" customHeight="1">
      <c r="K162" s="1"/>
    </row>
    <row r="163" spans="11:11" ht="19.5" customHeight="1">
      <c r="K163" s="1"/>
    </row>
    <row r="164" spans="11:11" ht="19.5" customHeight="1">
      <c r="K164" s="1"/>
    </row>
    <row r="165" spans="11:11" ht="19.5" customHeight="1">
      <c r="K165" s="1"/>
    </row>
    <row r="166" spans="11:11" ht="19.5" customHeight="1">
      <c r="K166" s="1"/>
    </row>
    <row r="167" spans="11:11" ht="19.5" customHeight="1">
      <c r="K167" s="1"/>
    </row>
    <row r="168" spans="11:11" ht="19.5" customHeight="1">
      <c r="K168" s="1"/>
    </row>
    <row r="169" spans="11:11" ht="19.5" customHeight="1">
      <c r="K169" s="1"/>
    </row>
    <row r="170" spans="11:11" ht="19.5" customHeight="1">
      <c r="K170" s="1"/>
    </row>
    <row r="171" spans="11:11" ht="19.5" customHeight="1">
      <c r="K171" s="1"/>
    </row>
    <row r="172" spans="11:11" ht="19.5" customHeight="1">
      <c r="K172" s="1"/>
    </row>
    <row r="173" spans="11:11" ht="19.5" customHeight="1">
      <c r="K173" s="1"/>
    </row>
    <row r="174" spans="11:11" ht="19.5" customHeight="1">
      <c r="K174" s="1"/>
    </row>
    <row r="175" spans="11:11" ht="19.5" customHeight="1">
      <c r="K175" s="1"/>
    </row>
    <row r="176" spans="11:11" ht="19.5" customHeight="1">
      <c r="K176" s="1"/>
    </row>
    <row r="177" spans="11:11" ht="19.5" customHeight="1">
      <c r="K177" s="1"/>
    </row>
    <row r="178" spans="11:11" ht="19.5" customHeight="1">
      <c r="K178" s="1"/>
    </row>
    <row r="179" spans="11:11" ht="19.5" customHeight="1">
      <c r="K179" s="1"/>
    </row>
    <row r="180" spans="11:11" ht="19.5" customHeight="1">
      <c r="K180" s="1"/>
    </row>
    <row r="181" spans="11:11" ht="19.5" customHeight="1">
      <c r="K181" s="1"/>
    </row>
    <row r="182" spans="11:11" ht="19.5" customHeight="1">
      <c r="K182" s="1"/>
    </row>
    <row r="183" spans="11:11" ht="19.5" customHeight="1">
      <c r="K183" s="1"/>
    </row>
    <row r="184" spans="11:11" ht="19.5" customHeight="1">
      <c r="K184" s="1"/>
    </row>
    <row r="185" spans="11:11" ht="19.5" customHeight="1">
      <c r="K185" s="1"/>
    </row>
    <row r="186" spans="11:11" ht="19.5" customHeight="1">
      <c r="K186" s="1"/>
    </row>
    <row r="187" spans="11:11" ht="19.5" customHeight="1">
      <c r="K187" s="1"/>
    </row>
    <row r="188" spans="11:11" ht="19.5" customHeight="1">
      <c r="K188" s="1"/>
    </row>
    <row r="189" spans="11:11" ht="19.5" customHeight="1">
      <c r="K189" s="1"/>
    </row>
    <row r="190" spans="11:11" ht="19.5" customHeight="1">
      <c r="K190" s="1"/>
    </row>
    <row r="191" spans="11:11" ht="19.5" customHeight="1">
      <c r="K191" s="1"/>
    </row>
    <row r="192" spans="11:11" ht="19.5" customHeight="1">
      <c r="K192" s="1"/>
    </row>
    <row r="193" spans="11:11" ht="19.5" customHeight="1">
      <c r="K193" s="1"/>
    </row>
    <row r="194" spans="11:11" ht="19.5" customHeight="1">
      <c r="K194" s="1"/>
    </row>
    <row r="195" spans="11:11" ht="19.5" customHeight="1">
      <c r="K195" s="1"/>
    </row>
    <row r="196" spans="11:11" ht="19.5" customHeight="1">
      <c r="K196" s="1"/>
    </row>
    <row r="197" spans="11:11" ht="19.5" customHeight="1">
      <c r="K197" s="1"/>
    </row>
    <row r="198" spans="11:11" ht="19.5" customHeight="1">
      <c r="K198" s="1"/>
    </row>
    <row r="199" spans="11:11" ht="19.5" customHeight="1">
      <c r="K199" s="1"/>
    </row>
    <row r="200" spans="11:11" ht="19.5" customHeight="1">
      <c r="K200" s="1"/>
    </row>
    <row r="201" spans="11:11" ht="19.5" customHeight="1">
      <c r="K201" s="1"/>
    </row>
    <row r="202" spans="11:11" ht="19.5" customHeight="1">
      <c r="K202" s="1"/>
    </row>
    <row r="203" spans="11:11" ht="19.5" customHeight="1">
      <c r="K203" s="1"/>
    </row>
    <row r="204" spans="11:11" ht="19.5" customHeight="1">
      <c r="K204" s="1"/>
    </row>
    <row r="205" spans="11:11" ht="19.5" customHeight="1">
      <c r="K205" s="1"/>
    </row>
    <row r="206" spans="11:11" ht="19.5" customHeight="1">
      <c r="K206" s="1"/>
    </row>
    <row r="207" spans="11:11" ht="19.5" customHeight="1">
      <c r="K207" s="1"/>
    </row>
    <row r="208" spans="11:11" ht="19.5" customHeight="1">
      <c r="K208" s="1"/>
    </row>
    <row r="209" spans="11:11" ht="19.5" customHeight="1">
      <c r="K209" s="1"/>
    </row>
    <row r="210" spans="11:11" ht="19.5" customHeight="1">
      <c r="K210" s="1"/>
    </row>
    <row r="211" spans="11:11" ht="19.5" customHeight="1">
      <c r="K211" s="1"/>
    </row>
    <row r="212" spans="11:11" ht="19.5" customHeight="1">
      <c r="K212" s="1"/>
    </row>
    <row r="213" spans="11:11" ht="19.5" customHeight="1">
      <c r="K213" s="1"/>
    </row>
    <row r="214" spans="11:11" ht="19.5" customHeight="1">
      <c r="K214" s="1"/>
    </row>
    <row r="215" spans="11:11" ht="19.5" customHeight="1">
      <c r="K215" s="1"/>
    </row>
    <row r="216" spans="11:11" ht="19.5" customHeight="1">
      <c r="K216" s="1"/>
    </row>
    <row r="217" spans="11:11" ht="19.5" customHeight="1">
      <c r="K217" s="1"/>
    </row>
    <row r="218" spans="11:11" ht="19.5" customHeight="1">
      <c r="K218" s="1"/>
    </row>
    <row r="219" spans="11:11" ht="19.5" customHeight="1">
      <c r="K219" s="1"/>
    </row>
    <row r="220" spans="11:11" ht="19.5" customHeight="1">
      <c r="K220" s="1"/>
    </row>
    <row r="221" spans="11:11" ht="19.5" customHeight="1">
      <c r="K221" s="1"/>
    </row>
    <row r="222" spans="11:11" ht="19.5" customHeight="1">
      <c r="K222" s="1"/>
    </row>
    <row r="223" spans="11:11" ht="19.5" customHeight="1">
      <c r="K223" s="1"/>
    </row>
    <row r="224" spans="11:11" ht="19.5" customHeight="1">
      <c r="K224" s="1"/>
    </row>
    <row r="225" spans="11:11" ht="19.5" customHeight="1">
      <c r="K225" s="1"/>
    </row>
    <row r="226" spans="11:11" ht="19.5" customHeight="1">
      <c r="K226" s="1"/>
    </row>
    <row r="227" spans="11:11" ht="19.5" customHeight="1">
      <c r="K227" s="1"/>
    </row>
    <row r="228" spans="11:11" ht="19.5" customHeight="1">
      <c r="K228" s="1"/>
    </row>
    <row r="229" spans="11:11" ht="19.5" customHeight="1">
      <c r="K229" s="1"/>
    </row>
    <row r="230" spans="11:11" ht="19.5" customHeight="1">
      <c r="K230" s="1"/>
    </row>
    <row r="231" spans="11:11" ht="19.5" customHeight="1">
      <c r="K231" s="1"/>
    </row>
    <row r="232" spans="11:11" ht="19.5" customHeight="1">
      <c r="K232" s="1"/>
    </row>
    <row r="233" spans="11:11" ht="19.5" customHeight="1">
      <c r="K233" s="1"/>
    </row>
    <row r="234" spans="11:11" ht="19.5" customHeight="1">
      <c r="K234" s="1"/>
    </row>
    <row r="235" spans="11:11" ht="19.5" customHeight="1">
      <c r="K235" s="1"/>
    </row>
    <row r="236" spans="11:11" ht="19.5" customHeight="1">
      <c r="K236" s="1"/>
    </row>
    <row r="237" spans="11:11" ht="19.5" customHeight="1">
      <c r="K237" s="1"/>
    </row>
    <row r="238" spans="11:11" ht="19.5" customHeight="1">
      <c r="K238" s="1"/>
    </row>
    <row r="239" spans="11:11" ht="19.5" customHeight="1">
      <c r="K239" s="1"/>
    </row>
    <row r="240" spans="11:11" ht="19.5" customHeight="1">
      <c r="K240" s="1"/>
    </row>
    <row r="241" spans="11:11" ht="19.5" customHeight="1">
      <c r="K241" s="1"/>
    </row>
    <row r="242" spans="11:11" ht="19.5" customHeight="1">
      <c r="K242" s="1"/>
    </row>
    <row r="243" spans="11:11" ht="19.5" customHeight="1">
      <c r="K243" s="1"/>
    </row>
    <row r="244" spans="11:11" ht="19.5" customHeight="1">
      <c r="K244" s="1"/>
    </row>
    <row r="245" spans="11:11" ht="19.5" customHeight="1">
      <c r="K245" s="1"/>
    </row>
    <row r="246" spans="11:11" ht="19.5" customHeight="1">
      <c r="K246" s="1"/>
    </row>
    <row r="247" spans="11:11" ht="19.5" customHeight="1">
      <c r="K247" s="1"/>
    </row>
    <row r="248" spans="11:11" ht="19.5" customHeight="1">
      <c r="K248" s="1"/>
    </row>
    <row r="249" spans="11:11" ht="19.5" customHeight="1">
      <c r="K249" s="1"/>
    </row>
    <row r="250" spans="11:11" ht="19.5" customHeight="1">
      <c r="K250" s="1"/>
    </row>
    <row r="251" spans="11:11" ht="19.5" customHeight="1">
      <c r="K251" s="1"/>
    </row>
    <row r="252" spans="11:11" ht="19.5" customHeight="1">
      <c r="K252" s="1"/>
    </row>
    <row r="253" spans="11:11" ht="19.5" customHeight="1">
      <c r="K253" s="1"/>
    </row>
    <row r="254" spans="11:11" ht="19.5" customHeight="1">
      <c r="K254" s="1"/>
    </row>
    <row r="255" spans="11:11" ht="19.5" customHeight="1">
      <c r="K255" s="1"/>
    </row>
    <row r="256" spans="11:11" ht="19.5" customHeight="1">
      <c r="K256" s="1"/>
    </row>
    <row r="257" spans="11:11" ht="19.5" customHeight="1">
      <c r="K257" s="1"/>
    </row>
    <row r="258" spans="11:11" ht="19.5" customHeight="1">
      <c r="K258" s="1"/>
    </row>
    <row r="259" spans="11:11" ht="19.5" customHeight="1">
      <c r="K259" s="1"/>
    </row>
    <row r="260" spans="11:11" ht="19.5" customHeight="1">
      <c r="K260" s="1"/>
    </row>
    <row r="261" spans="11:11" ht="19.5" customHeight="1">
      <c r="K261" s="1"/>
    </row>
    <row r="262" spans="11:11" ht="19.5" customHeight="1">
      <c r="K262" s="1"/>
    </row>
    <row r="263" spans="11:11" ht="19.5" customHeight="1">
      <c r="K263" s="1"/>
    </row>
    <row r="264" spans="11:11" ht="19.5" customHeight="1">
      <c r="K264" s="1"/>
    </row>
    <row r="265" spans="11:11" ht="19.5" customHeight="1">
      <c r="K265" s="1"/>
    </row>
    <row r="266" spans="11:11" ht="19.5" customHeight="1">
      <c r="K266" s="1"/>
    </row>
    <row r="267" spans="11:11" ht="19.5" customHeight="1">
      <c r="K267" s="1"/>
    </row>
    <row r="268" spans="11:11" ht="19.5" customHeight="1">
      <c r="K268" s="1"/>
    </row>
    <row r="269" spans="11:11" ht="19.5" customHeight="1">
      <c r="K269" s="1"/>
    </row>
    <row r="270" spans="11:11" ht="19.5" customHeight="1">
      <c r="K270" s="1"/>
    </row>
    <row r="271" spans="11:11" ht="19.5" customHeight="1">
      <c r="K271" s="1"/>
    </row>
    <row r="272" spans="11:11" ht="19.5" customHeight="1">
      <c r="K272" s="1"/>
    </row>
    <row r="273" spans="11:11" ht="19.5" customHeight="1">
      <c r="K273" s="1"/>
    </row>
    <row r="274" spans="11:11" ht="19.5" customHeight="1">
      <c r="K274" s="1"/>
    </row>
    <row r="275" spans="11:11" ht="19.5" customHeight="1">
      <c r="K275" s="1"/>
    </row>
    <row r="276" spans="11:11" ht="19.5" customHeight="1">
      <c r="K276" s="1"/>
    </row>
    <row r="277" spans="11:11" ht="19.5" customHeight="1">
      <c r="K277" s="1"/>
    </row>
    <row r="278" spans="11:11" ht="19.5" customHeight="1">
      <c r="K278" s="1"/>
    </row>
    <row r="279" spans="11:11" ht="19.5" customHeight="1">
      <c r="K279" s="1"/>
    </row>
    <row r="280" spans="11:11" ht="19.5" customHeight="1">
      <c r="K280" s="1"/>
    </row>
    <row r="281" spans="11:11" ht="19.5" customHeight="1">
      <c r="K281" s="1"/>
    </row>
    <row r="282" spans="11:11" ht="19.5" customHeight="1">
      <c r="K282" s="1"/>
    </row>
    <row r="283" spans="11:11" ht="19.5" customHeight="1">
      <c r="K283" s="1"/>
    </row>
    <row r="284" spans="11:11" ht="19.5" customHeight="1">
      <c r="K284" s="1"/>
    </row>
    <row r="285" spans="11:11" ht="19.5" customHeight="1">
      <c r="K285" s="1"/>
    </row>
    <row r="286" spans="11:11" ht="19.5" customHeight="1">
      <c r="K286" s="1"/>
    </row>
    <row r="287" spans="11:11" ht="19.5" customHeight="1">
      <c r="K287" s="1"/>
    </row>
    <row r="288" spans="11:11" ht="19.5" customHeight="1">
      <c r="K288" s="1"/>
    </row>
    <row r="289" spans="11:11" ht="19.5" customHeight="1">
      <c r="K289" s="1"/>
    </row>
    <row r="290" spans="11:11" ht="19.5" customHeight="1">
      <c r="K290" s="1"/>
    </row>
    <row r="291" spans="11:11" ht="19.5" customHeight="1">
      <c r="K291" s="1"/>
    </row>
    <row r="292" spans="11:11" ht="19.5" customHeight="1">
      <c r="K292" s="1"/>
    </row>
    <row r="293" spans="11:11" ht="19.5" customHeight="1">
      <c r="K293" s="1"/>
    </row>
    <row r="294" spans="11:11" ht="19.5" customHeight="1">
      <c r="K294" s="1"/>
    </row>
    <row r="295" spans="11:11" ht="19.5" customHeight="1">
      <c r="K295" s="1"/>
    </row>
    <row r="296" spans="11:11" ht="19.5" customHeight="1">
      <c r="K296" s="1"/>
    </row>
    <row r="297" spans="11:11" ht="19.5" customHeight="1">
      <c r="K297" s="1"/>
    </row>
    <row r="298" spans="11:11" ht="19.5" customHeight="1">
      <c r="K298" s="1"/>
    </row>
    <row r="299" spans="11:11" ht="19.5" customHeight="1">
      <c r="K299" s="1"/>
    </row>
    <row r="300" spans="11:11" ht="19.5" customHeight="1">
      <c r="K300" s="1"/>
    </row>
    <row r="301" spans="11:11" ht="19.5" customHeight="1">
      <c r="K301" s="1"/>
    </row>
    <row r="302" spans="11:11" ht="19.5" customHeight="1">
      <c r="K302" s="1"/>
    </row>
    <row r="303" spans="11:11" ht="19.5" customHeight="1">
      <c r="K303" s="1"/>
    </row>
    <row r="304" spans="11:11" ht="19.5" customHeight="1">
      <c r="K304" s="1"/>
    </row>
    <row r="305" spans="11:11" ht="19.5" customHeight="1">
      <c r="K305" s="1"/>
    </row>
    <row r="306" spans="11:11" ht="19.5" customHeight="1">
      <c r="K306" s="1"/>
    </row>
    <row r="307" spans="11:11" ht="19.5" customHeight="1">
      <c r="K307" s="1"/>
    </row>
    <row r="308" spans="11:11" ht="19.5" customHeight="1">
      <c r="K308" s="1"/>
    </row>
    <row r="309" spans="11:11" ht="19.5" customHeight="1">
      <c r="K309" s="1"/>
    </row>
    <row r="310" spans="11:11" ht="19.5" customHeight="1">
      <c r="K310" s="1"/>
    </row>
    <row r="311" spans="11:11" ht="19.5" customHeight="1">
      <c r="K311" s="1"/>
    </row>
    <row r="312" spans="11:11" ht="19.5" customHeight="1">
      <c r="K312" s="1"/>
    </row>
    <row r="313" spans="11:11" ht="19.5" customHeight="1">
      <c r="K313" s="1"/>
    </row>
    <row r="314" spans="11:11" ht="19.5" customHeight="1">
      <c r="K314" s="1"/>
    </row>
    <row r="315" spans="11:11" ht="19.5" customHeight="1">
      <c r="K315" s="1"/>
    </row>
    <row r="316" spans="11:11" ht="19.5" customHeight="1">
      <c r="K316" s="1"/>
    </row>
    <row r="317" spans="11:11" ht="19.5" customHeight="1">
      <c r="K317" s="1"/>
    </row>
    <row r="318" spans="11:11" ht="19.5" customHeight="1">
      <c r="K318" s="1"/>
    </row>
    <row r="319" spans="11:11" ht="19.5" customHeight="1">
      <c r="K319" s="1"/>
    </row>
    <row r="320" spans="11:11" ht="19.5" customHeight="1">
      <c r="K320" s="1"/>
    </row>
    <row r="321" spans="11:11" ht="19.5" customHeight="1">
      <c r="K321" s="1"/>
    </row>
    <row r="322" spans="11:11" ht="19.5" customHeight="1">
      <c r="K322" s="1"/>
    </row>
    <row r="323" spans="11:11" ht="19.5" customHeight="1">
      <c r="K323" s="1"/>
    </row>
    <row r="324" spans="11:11" ht="19.5" customHeight="1">
      <c r="K324" s="1"/>
    </row>
    <row r="325" spans="11:11" ht="19.5" customHeight="1">
      <c r="K325" s="1"/>
    </row>
    <row r="326" spans="11:11" ht="19.5" customHeight="1">
      <c r="K326" s="1"/>
    </row>
    <row r="327" spans="11:11" ht="19.5" customHeight="1">
      <c r="K327" s="1"/>
    </row>
    <row r="328" spans="11:11" ht="19.5" customHeight="1">
      <c r="K328" s="1"/>
    </row>
    <row r="329" spans="11:11" ht="19.5" customHeight="1">
      <c r="K329" s="1"/>
    </row>
    <row r="330" spans="11:11" ht="19.5" customHeight="1">
      <c r="K330" s="1"/>
    </row>
    <row r="331" spans="11:11" ht="19.5" customHeight="1">
      <c r="K331" s="1"/>
    </row>
    <row r="332" spans="11:11" ht="19.5" customHeight="1">
      <c r="K332" s="1"/>
    </row>
    <row r="333" spans="11:11" ht="19.5" customHeight="1">
      <c r="K333" s="1"/>
    </row>
    <row r="334" spans="11:11" ht="19.5" customHeight="1">
      <c r="K334" s="1"/>
    </row>
    <row r="335" spans="11:11" ht="19.5" customHeight="1">
      <c r="K335" s="1"/>
    </row>
    <row r="336" spans="11:11" ht="19.5" customHeight="1">
      <c r="K336" s="1"/>
    </row>
    <row r="337" spans="11:11" ht="19.5" customHeight="1">
      <c r="K337" s="1"/>
    </row>
    <row r="338" spans="11:11" ht="19.5" customHeight="1">
      <c r="K338" s="1"/>
    </row>
    <row r="339" spans="11:11" ht="19.5" customHeight="1">
      <c r="K339" s="1"/>
    </row>
    <row r="340" spans="11:11" ht="19.5" customHeight="1">
      <c r="K340" s="1"/>
    </row>
    <row r="341" spans="11:11" ht="19.5" customHeight="1">
      <c r="K341" s="1"/>
    </row>
    <row r="342" spans="11:11" ht="19.5" customHeight="1">
      <c r="K342" s="1"/>
    </row>
    <row r="343" spans="11:11" ht="19.5" customHeight="1">
      <c r="K343" s="1"/>
    </row>
    <row r="344" spans="11:11" ht="19.5" customHeight="1">
      <c r="K344" s="1"/>
    </row>
    <row r="345" spans="11:11" ht="19.5" customHeight="1">
      <c r="K345" s="1"/>
    </row>
    <row r="346" spans="11:11" ht="19.5" customHeight="1">
      <c r="K346" s="1"/>
    </row>
    <row r="347" spans="11:11" ht="19.5" customHeight="1">
      <c r="K347" s="1"/>
    </row>
    <row r="348" spans="11:11" ht="19.5" customHeight="1">
      <c r="K348" s="1"/>
    </row>
    <row r="349" spans="11:11" ht="19.5" customHeight="1">
      <c r="K349" s="1"/>
    </row>
    <row r="350" spans="11:11" ht="19.5" customHeight="1">
      <c r="K350" s="1"/>
    </row>
    <row r="351" spans="11:11" ht="19.5" customHeight="1">
      <c r="K351" s="1"/>
    </row>
    <row r="352" spans="11:11" ht="19.5" customHeight="1">
      <c r="K352" s="1"/>
    </row>
    <row r="353" spans="11:11" ht="19.5" customHeight="1">
      <c r="K353" s="1"/>
    </row>
    <row r="354" spans="11:11" ht="19.5" customHeight="1">
      <c r="K354" s="1"/>
    </row>
    <row r="355" spans="11:11" ht="19.5" customHeight="1">
      <c r="K355" s="1"/>
    </row>
    <row r="356" spans="11:11" ht="19.5" customHeight="1">
      <c r="K356" s="1"/>
    </row>
    <row r="357" spans="11:11" ht="19.5" customHeight="1">
      <c r="K357" s="1"/>
    </row>
    <row r="358" spans="11:11" ht="19.5" customHeight="1">
      <c r="K358" s="1"/>
    </row>
    <row r="359" spans="11:11" ht="19.5" customHeight="1">
      <c r="K359" s="1"/>
    </row>
    <row r="360" spans="11:11" ht="19.5" customHeight="1">
      <c r="K360" s="1"/>
    </row>
    <row r="361" spans="11:11" ht="19.5" customHeight="1">
      <c r="K361" s="1"/>
    </row>
    <row r="362" spans="11:11" ht="19.5" customHeight="1">
      <c r="K362" s="1"/>
    </row>
    <row r="363" spans="11:11" ht="19.5" customHeight="1">
      <c r="K363" s="1"/>
    </row>
    <row r="364" spans="11:11" ht="19.5" customHeight="1">
      <c r="K364" s="1"/>
    </row>
    <row r="365" spans="11:11" ht="19.5" customHeight="1">
      <c r="K365" s="1"/>
    </row>
    <row r="366" spans="11:11" ht="19.5" customHeight="1">
      <c r="K366" s="1"/>
    </row>
    <row r="367" spans="11:11" ht="19.5" customHeight="1">
      <c r="K367" s="1"/>
    </row>
    <row r="368" spans="11:11" ht="19.5" customHeight="1">
      <c r="K368" s="1"/>
    </row>
    <row r="369" spans="11:11" ht="19.5" customHeight="1">
      <c r="K369" s="1"/>
    </row>
    <row r="370" spans="11:11" ht="19.5" customHeight="1">
      <c r="K370" s="1"/>
    </row>
    <row r="371" spans="11:11" ht="19.5" customHeight="1">
      <c r="K371" s="1"/>
    </row>
    <row r="372" spans="11:11" ht="19.5" customHeight="1">
      <c r="K372" s="1"/>
    </row>
    <row r="373" spans="11:11" ht="19.5" customHeight="1">
      <c r="K373" s="1"/>
    </row>
    <row r="374" spans="11:11" ht="19.5" customHeight="1">
      <c r="K374" s="1"/>
    </row>
    <row r="375" spans="11:11" ht="19.5" customHeight="1">
      <c r="K375" s="1"/>
    </row>
    <row r="376" spans="11:11" ht="19.5" customHeight="1">
      <c r="K376" s="1"/>
    </row>
    <row r="377" spans="11:11" ht="19.5" customHeight="1">
      <c r="K377" s="1"/>
    </row>
    <row r="378" spans="11:11" ht="19.5" customHeight="1">
      <c r="K378" s="1"/>
    </row>
    <row r="379" spans="11:11" ht="19.5" customHeight="1">
      <c r="K379" s="1"/>
    </row>
    <row r="380" spans="11:11" ht="19.5" customHeight="1">
      <c r="K380" s="1"/>
    </row>
    <row r="381" spans="11:11" ht="19.5" customHeight="1">
      <c r="K381" s="1"/>
    </row>
    <row r="382" spans="11:11" ht="19.5" customHeight="1">
      <c r="K382" s="1"/>
    </row>
    <row r="383" spans="11:11" ht="19.5" customHeight="1">
      <c r="K383" s="1"/>
    </row>
    <row r="384" spans="11:11" ht="19.5" customHeight="1">
      <c r="K384" s="1"/>
    </row>
    <row r="385" spans="11:11" ht="19.5" customHeight="1">
      <c r="K385" s="1"/>
    </row>
    <row r="386" spans="11:11" ht="19.5" customHeight="1">
      <c r="K386" s="1"/>
    </row>
    <row r="387" spans="11:11" ht="19.5" customHeight="1">
      <c r="K387" s="1"/>
    </row>
    <row r="388" spans="11:11" ht="19.5" customHeight="1">
      <c r="K388" s="1"/>
    </row>
    <row r="389" spans="11:11" ht="19.5" customHeight="1">
      <c r="K389" s="1"/>
    </row>
    <row r="390" spans="11:11" ht="19.5" customHeight="1">
      <c r="K390" s="1"/>
    </row>
    <row r="391" spans="11:11" ht="19.5" customHeight="1">
      <c r="K391" s="1"/>
    </row>
    <row r="392" spans="11:11" ht="19.5" customHeight="1">
      <c r="K392" s="1"/>
    </row>
    <row r="393" spans="11:11" ht="19.5" customHeight="1">
      <c r="K393" s="1"/>
    </row>
    <row r="394" spans="11:11" ht="19.5" customHeight="1">
      <c r="K394" s="1"/>
    </row>
    <row r="395" spans="11:11" ht="19.5" customHeight="1">
      <c r="K395" s="1"/>
    </row>
    <row r="396" spans="11:11" ht="19.5" customHeight="1">
      <c r="K396" s="1"/>
    </row>
    <row r="397" spans="11:11" ht="19.5" customHeight="1">
      <c r="K397" s="1"/>
    </row>
    <row r="398" spans="11:11" ht="19.5" customHeight="1">
      <c r="K398" s="1"/>
    </row>
    <row r="399" spans="11:11" ht="19.5" customHeight="1">
      <c r="K399" s="1"/>
    </row>
    <row r="400" spans="11:11" ht="19.5" customHeight="1">
      <c r="K400" s="1"/>
    </row>
    <row r="401" spans="11:11" ht="19.5" customHeight="1">
      <c r="K401" s="1"/>
    </row>
    <row r="402" spans="11:11" ht="19.5" customHeight="1">
      <c r="K402" s="1"/>
    </row>
    <row r="403" spans="11:11" ht="19.5" customHeight="1">
      <c r="K403" s="1"/>
    </row>
    <row r="404" spans="11:11" ht="19.5" customHeight="1">
      <c r="K404" s="1"/>
    </row>
    <row r="405" spans="11:11" ht="19.5" customHeight="1">
      <c r="K405" s="1"/>
    </row>
    <row r="406" spans="11:11" ht="19.5" customHeight="1">
      <c r="K406" s="1"/>
    </row>
    <row r="407" spans="11:11" ht="19.5" customHeight="1">
      <c r="K407" s="1"/>
    </row>
    <row r="408" spans="11:11" ht="19.5" customHeight="1">
      <c r="K408" s="1"/>
    </row>
    <row r="409" spans="11:11" ht="19.5" customHeight="1">
      <c r="K409" s="1"/>
    </row>
    <row r="410" spans="11:11" ht="19.5" customHeight="1">
      <c r="K410" s="1"/>
    </row>
    <row r="411" spans="11:11" ht="19.5" customHeight="1">
      <c r="K411" s="1"/>
    </row>
    <row r="412" spans="11:11" ht="19.5" customHeight="1">
      <c r="K412" s="1"/>
    </row>
    <row r="413" spans="11:11" ht="19.5" customHeight="1">
      <c r="K413" s="1"/>
    </row>
    <row r="414" spans="11:11" ht="19.5" customHeight="1">
      <c r="K414" s="1"/>
    </row>
    <row r="415" spans="11:11" ht="19.5" customHeight="1">
      <c r="K415" s="1"/>
    </row>
    <row r="416" spans="11:11" ht="19.5" customHeight="1">
      <c r="K416" s="1"/>
    </row>
    <row r="417" spans="11:11" ht="19.5" customHeight="1">
      <c r="K417" s="1"/>
    </row>
    <row r="418" spans="11:11" ht="19.5" customHeight="1">
      <c r="K418" s="1"/>
    </row>
    <row r="419" spans="11:11" ht="19.5" customHeight="1">
      <c r="K419" s="1"/>
    </row>
    <row r="420" spans="11:11" ht="19.5" customHeight="1">
      <c r="K420" s="1"/>
    </row>
    <row r="421" spans="11:11" ht="19.5" customHeight="1">
      <c r="K421" s="1"/>
    </row>
    <row r="422" spans="11:11" ht="19.5" customHeight="1">
      <c r="K422" s="1"/>
    </row>
    <row r="423" spans="11:11" ht="19.5" customHeight="1">
      <c r="K423" s="1"/>
    </row>
    <row r="424" spans="11:11" ht="19.5" customHeight="1">
      <c r="K424" s="1"/>
    </row>
    <row r="425" spans="11:11" ht="19.5" customHeight="1">
      <c r="K425" s="1"/>
    </row>
    <row r="426" spans="11:11" ht="19.5" customHeight="1">
      <c r="K426" s="1"/>
    </row>
    <row r="427" spans="11:11" ht="19.5" customHeight="1">
      <c r="K427" s="1"/>
    </row>
    <row r="428" spans="11:11" ht="19.5" customHeight="1">
      <c r="K428" s="1"/>
    </row>
    <row r="429" spans="11:11" ht="19.5" customHeight="1">
      <c r="K429" s="1"/>
    </row>
    <row r="430" spans="11:11" ht="19.5" customHeight="1">
      <c r="K430" s="1"/>
    </row>
    <row r="431" spans="11:11" ht="19.5" customHeight="1">
      <c r="K431" s="1"/>
    </row>
    <row r="432" spans="11:11" ht="19.5" customHeight="1">
      <c r="K432" s="1"/>
    </row>
    <row r="433" spans="11:11" ht="19.5" customHeight="1">
      <c r="K433" s="1"/>
    </row>
    <row r="434" spans="11:11" ht="19.5" customHeight="1">
      <c r="K434" s="1"/>
    </row>
    <row r="435" spans="11:11" ht="19.5" customHeight="1">
      <c r="K435" s="1"/>
    </row>
    <row r="436" spans="11:11" ht="19.5" customHeight="1">
      <c r="K436" s="1"/>
    </row>
    <row r="437" spans="11:11" ht="19.5" customHeight="1">
      <c r="K437" s="1"/>
    </row>
    <row r="438" spans="11:11" ht="19.5" customHeight="1">
      <c r="K438" s="1"/>
    </row>
    <row r="439" spans="11:11" ht="19.5" customHeight="1">
      <c r="K439" s="1"/>
    </row>
    <row r="440" spans="11:11" ht="19.5" customHeight="1">
      <c r="K440" s="1"/>
    </row>
    <row r="441" spans="11:11" ht="19.5" customHeight="1">
      <c r="K441" s="1"/>
    </row>
    <row r="442" spans="11:11" ht="19.5" customHeight="1">
      <c r="K442" s="1"/>
    </row>
    <row r="443" spans="11:11" ht="19.5" customHeight="1">
      <c r="K443" s="1"/>
    </row>
    <row r="444" spans="11:11" ht="19.5" customHeight="1">
      <c r="K444" s="1"/>
    </row>
    <row r="445" spans="11:11" ht="19.5" customHeight="1">
      <c r="K445" s="1"/>
    </row>
    <row r="446" spans="11:11" ht="19.5" customHeight="1">
      <c r="K446" s="1"/>
    </row>
    <row r="447" spans="11:11" ht="19.5" customHeight="1">
      <c r="K447" s="1"/>
    </row>
    <row r="448" spans="11:11" ht="19.5" customHeight="1">
      <c r="K448" s="1"/>
    </row>
    <row r="449" spans="11:11" ht="19.5" customHeight="1">
      <c r="K449" s="1"/>
    </row>
    <row r="450" spans="11:11" ht="19.5" customHeight="1">
      <c r="K450" s="1"/>
    </row>
    <row r="451" spans="11:11" ht="19.5" customHeight="1">
      <c r="K451" s="1"/>
    </row>
    <row r="452" spans="11:11" ht="19.5" customHeight="1">
      <c r="K452" s="1"/>
    </row>
    <row r="453" spans="11:11" ht="19.5" customHeight="1">
      <c r="K453" s="1"/>
    </row>
    <row r="454" spans="11:11" ht="19.5" customHeight="1">
      <c r="K454" s="1"/>
    </row>
    <row r="455" spans="11:11" ht="19.5" customHeight="1">
      <c r="K455" s="1"/>
    </row>
    <row r="456" spans="11:11" ht="19.5" customHeight="1">
      <c r="K456" s="1"/>
    </row>
    <row r="457" spans="11:11" ht="19.5" customHeight="1">
      <c r="K457" s="1"/>
    </row>
    <row r="458" spans="11:11" ht="19.5" customHeight="1">
      <c r="K458" s="1"/>
    </row>
    <row r="459" spans="11:11" ht="19.5" customHeight="1">
      <c r="K459" s="1"/>
    </row>
    <row r="460" spans="11:11" ht="19.5" customHeight="1">
      <c r="K460" s="1"/>
    </row>
    <row r="461" spans="11:11" ht="19.5" customHeight="1">
      <c r="K461" s="1"/>
    </row>
    <row r="462" spans="11:11" ht="19.5" customHeight="1">
      <c r="K462" s="1"/>
    </row>
    <row r="463" spans="11:11" ht="19.5" customHeight="1">
      <c r="K463" s="1"/>
    </row>
    <row r="464" spans="11:11" ht="19.5" customHeight="1">
      <c r="K464" s="1"/>
    </row>
    <row r="465" spans="11:11" ht="19.5" customHeight="1">
      <c r="K465" s="1"/>
    </row>
    <row r="466" spans="11:11" ht="19.5" customHeight="1">
      <c r="K466" s="1"/>
    </row>
    <row r="467" spans="11:11" ht="19.5" customHeight="1">
      <c r="K467" s="1"/>
    </row>
    <row r="468" spans="11:11" ht="19.5" customHeight="1">
      <c r="K468" s="1"/>
    </row>
    <row r="469" spans="11:11" ht="19.5" customHeight="1">
      <c r="K469" s="1"/>
    </row>
    <row r="470" spans="11:11" ht="19.5" customHeight="1">
      <c r="K470" s="1"/>
    </row>
    <row r="471" spans="11:11" ht="19.5" customHeight="1">
      <c r="K471" s="1"/>
    </row>
    <row r="472" spans="11:11" ht="19.5" customHeight="1">
      <c r="K472" s="1"/>
    </row>
    <row r="473" spans="11:11" ht="19.5" customHeight="1">
      <c r="K473" s="1"/>
    </row>
    <row r="474" spans="11:11" ht="19.5" customHeight="1">
      <c r="K474" s="1"/>
    </row>
    <row r="475" spans="11:11" ht="19.5" customHeight="1">
      <c r="K475" s="1"/>
    </row>
    <row r="476" spans="11:11" ht="19.5" customHeight="1">
      <c r="K476" s="1"/>
    </row>
    <row r="477" spans="11:11" ht="19.5" customHeight="1">
      <c r="K477" s="1"/>
    </row>
    <row r="478" spans="11:11" ht="19.5" customHeight="1">
      <c r="K478" s="1"/>
    </row>
    <row r="479" spans="11:11" ht="19.5" customHeight="1">
      <c r="K479" s="1"/>
    </row>
    <row r="480" spans="11:11" ht="19.5" customHeight="1">
      <c r="K480" s="1"/>
    </row>
    <row r="481" spans="11:11" ht="19.5" customHeight="1">
      <c r="K481" s="1"/>
    </row>
    <row r="482" spans="11:11" ht="19.5" customHeight="1">
      <c r="K482" s="1"/>
    </row>
    <row r="483" spans="11:11" ht="19.5" customHeight="1">
      <c r="K483" s="1"/>
    </row>
    <row r="484" spans="11:11" ht="19.5" customHeight="1">
      <c r="K484" s="1"/>
    </row>
    <row r="485" spans="11:11" ht="19.5" customHeight="1">
      <c r="K485" s="1"/>
    </row>
    <row r="486" spans="11:11" ht="19.5" customHeight="1">
      <c r="K486" s="1"/>
    </row>
    <row r="487" spans="11:11" ht="19.5" customHeight="1">
      <c r="K487" s="1"/>
    </row>
    <row r="488" spans="11:11" ht="19.5" customHeight="1">
      <c r="K488" s="1"/>
    </row>
    <row r="489" spans="11:11" ht="19.5" customHeight="1">
      <c r="K489" s="1"/>
    </row>
    <row r="490" spans="11:11" ht="19.5" customHeight="1">
      <c r="K490" s="1"/>
    </row>
    <row r="491" spans="11:11" ht="19.5" customHeight="1">
      <c r="K491" s="1"/>
    </row>
    <row r="492" spans="11:11" ht="19.5" customHeight="1">
      <c r="K492" s="1"/>
    </row>
    <row r="493" spans="11:11" ht="19.5" customHeight="1">
      <c r="K493" s="1"/>
    </row>
    <row r="494" spans="11:11" ht="19.5" customHeight="1">
      <c r="K494" s="1"/>
    </row>
    <row r="495" spans="11:11" ht="19.5" customHeight="1">
      <c r="K495" s="1"/>
    </row>
    <row r="496" spans="11:11" ht="19.5" customHeight="1">
      <c r="K496" s="1"/>
    </row>
    <row r="497" spans="11:11" ht="19.5" customHeight="1">
      <c r="K497" s="1"/>
    </row>
    <row r="498" spans="11:11" ht="19.5" customHeight="1">
      <c r="K498" s="1"/>
    </row>
    <row r="499" spans="11:11" ht="19.5" customHeight="1">
      <c r="K499" s="1"/>
    </row>
    <row r="500" spans="11:11" ht="19.5" customHeight="1">
      <c r="K500" s="1"/>
    </row>
    <row r="501" spans="11:11" ht="19.5" customHeight="1">
      <c r="K501" s="1"/>
    </row>
    <row r="502" spans="11:11" ht="19.5" customHeight="1">
      <c r="K502" s="1"/>
    </row>
    <row r="503" spans="11:11" ht="19.5" customHeight="1">
      <c r="K503" s="1"/>
    </row>
    <row r="504" spans="11:11" ht="19.5" customHeight="1">
      <c r="K504" s="1"/>
    </row>
    <row r="505" spans="11:11" ht="19.5" customHeight="1">
      <c r="K505" s="1"/>
    </row>
    <row r="506" spans="11:11" ht="19.5" customHeight="1">
      <c r="K506" s="1"/>
    </row>
    <row r="507" spans="11:11" ht="19.5" customHeight="1">
      <c r="K507" s="1"/>
    </row>
    <row r="508" spans="11:11" ht="19.5" customHeight="1">
      <c r="K508" s="1"/>
    </row>
    <row r="509" spans="11:11" ht="19.5" customHeight="1">
      <c r="K509" s="1"/>
    </row>
    <row r="510" spans="11:11" ht="19.5" customHeight="1">
      <c r="K510" s="1"/>
    </row>
    <row r="511" spans="11:11" ht="19.5" customHeight="1">
      <c r="K511" s="1"/>
    </row>
    <row r="512" spans="11:11" ht="19.5" customHeight="1">
      <c r="K512" s="1"/>
    </row>
    <row r="513" spans="11:11" ht="19.5" customHeight="1">
      <c r="K513" s="1"/>
    </row>
    <row r="514" spans="11:11" ht="19.5" customHeight="1">
      <c r="K514" s="1"/>
    </row>
    <row r="515" spans="11:11" ht="19.5" customHeight="1">
      <c r="K515" s="1"/>
    </row>
    <row r="516" spans="11:11" ht="19.5" customHeight="1">
      <c r="K516" s="1"/>
    </row>
    <row r="517" spans="11:11" ht="19.5" customHeight="1">
      <c r="K517" s="1"/>
    </row>
    <row r="518" spans="11:11" ht="19.5" customHeight="1">
      <c r="K518" s="1"/>
    </row>
    <row r="519" spans="11:11" ht="19.5" customHeight="1">
      <c r="K519" s="1"/>
    </row>
    <row r="520" spans="11:11" ht="19.5" customHeight="1">
      <c r="K520" s="1"/>
    </row>
    <row r="521" spans="11:11" ht="19.5" customHeight="1">
      <c r="K521" s="1"/>
    </row>
    <row r="522" spans="11:11" ht="19.5" customHeight="1">
      <c r="K522" s="1"/>
    </row>
    <row r="523" spans="11:11" ht="19.5" customHeight="1">
      <c r="K523" s="1"/>
    </row>
    <row r="524" spans="11:11" ht="19.5" customHeight="1">
      <c r="K524" s="1"/>
    </row>
    <row r="525" spans="11:11" ht="19.5" customHeight="1">
      <c r="K525" s="1"/>
    </row>
    <row r="526" spans="11:11" ht="19.5" customHeight="1">
      <c r="K526" s="1"/>
    </row>
    <row r="527" spans="11:11" ht="19.5" customHeight="1">
      <c r="K527" s="1"/>
    </row>
    <row r="528" spans="11:11" ht="19.5" customHeight="1">
      <c r="K528" s="1"/>
    </row>
    <row r="529" spans="11:11" ht="19.5" customHeight="1">
      <c r="K529" s="1"/>
    </row>
    <row r="530" spans="11:11" ht="19.5" customHeight="1">
      <c r="K530" s="1"/>
    </row>
    <row r="531" spans="11:11" ht="19.5" customHeight="1">
      <c r="K531" s="1"/>
    </row>
    <row r="532" spans="11:11" ht="19.5" customHeight="1">
      <c r="K532" s="1"/>
    </row>
    <row r="533" spans="11:11" ht="19.5" customHeight="1">
      <c r="K533" s="1"/>
    </row>
    <row r="534" spans="11:11" ht="19.5" customHeight="1">
      <c r="K534" s="1"/>
    </row>
    <row r="535" spans="11:11" ht="19.5" customHeight="1">
      <c r="K535" s="1"/>
    </row>
    <row r="536" spans="11:11" ht="19.5" customHeight="1">
      <c r="K536" s="1"/>
    </row>
    <row r="537" spans="11:11" ht="19.5" customHeight="1">
      <c r="K537" s="1"/>
    </row>
    <row r="538" spans="11:11" ht="19.5" customHeight="1">
      <c r="K538" s="1"/>
    </row>
    <row r="539" spans="11:11" ht="19.5" customHeight="1">
      <c r="K539" s="1"/>
    </row>
    <row r="540" spans="11:11" ht="19.5" customHeight="1">
      <c r="K540" s="1"/>
    </row>
    <row r="541" spans="11:11" ht="19.5" customHeight="1">
      <c r="K541" s="1"/>
    </row>
    <row r="542" spans="11:11" ht="19.5" customHeight="1">
      <c r="K542" s="1"/>
    </row>
    <row r="543" spans="11:11" ht="19.5" customHeight="1">
      <c r="K543" s="1"/>
    </row>
    <row r="544" spans="11:11" ht="19.5" customHeight="1">
      <c r="K544" s="1"/>
    </row>
    <row r="545" spans="11:11" ht="19.5" customHeight="1">
      <c r="K545" s="1"/>
    </row>
    <row r="546" spans="11:11" ht="19.5" customHeight="1">
      <c r="K546" s="1"/>
    </row>
    <row r="547" spans="11:11" ht="19.5" customHeight="1">
      <c r="K547" s="1"/>
    </row>
    <row r="548" spans="11:11" ht="19.5" customHeight="1">
      <c r="K548" s="1"/>
    </row>
    <row r="549" spans="11:11" ht="19.5" customHeight="1">
      <c r="K549" s="1"/>
    </row>
    <row r="550" spans="11:11" ht="19.5" customHeight="1">
      <c r="K550" s="1"/>
    </row>
    <row r="551" spans="11:11" ht="19.5" customHeight="1">
      <c r="K551" s="1"/>
    </row>
    <row r="552" spans="11:11" ht="19.5" customHeight="1">
      <c r="K552" s="1"/>
    </row>
    <row r="553" spans="11:11" ht="19.5" customHeight="1">
      <c r="K553" s="1"/>
    </row>
    <row r="554" spans="11:11" ht="19.5" customHeight="1">
      <c r="K554" s="1"/>
    </row>
    <row r="555" spans="11:11" ht="19.5" customHeight="1">
      <c r="K555" s="1"/>
    </row>
    <row r="556" spans="11:11" ht="19.5" customHeight="1">
      <c r="K556" s="1"/>
    </row>
    <row r="557" spans="11:11" ht="19.5" customHeight="1">
      <c r="K557" s="1"/>
    </row>
    <row r="558" spans="11:11" ht="19.5" customHeight="1">
      <c r="K558" s="1"/>
    </row>
    <row r="559" spans="11:11" ht="19.5" customHeight="1">
      <c r="K559" s="1"/>
    </row>
    <row r="560" spans="11:11" ht="19.5" customHeight="1">
      <c r="K560" s="1"/>
    </row>
    <row r="561" spans="11:11" ht="19.5" customHeight="1">
      <c r="K561" s="1"/>
    </row>
    <row r="562" spans="11:11" ht="19.5" customHeight="1">
      <c r="K562" s="1"/>
    </row>
    <row r="563" spans="11:11" ht="19.5" customHeight="1">
      <c r="K563" s="1"/>
    </row>
    <row r="564" spans="11:11" ht="19.5" customHeight="1">
      <c r="K564" s="1"/>
    </row>
    <row r="565" spans="11:11" ht="19.5" customHeight="1">
      <c r="K565" s="1"/>
    </row>
    <row r="566" spans="11:11" ht="19.5" customHeight="1">
      <c r="K566" s="1"/>
    </row>
    <row r="567" spans="11:11" ht="19.5" customHeight="1">
      <c r="K567" s="1"/>
    </row>
    <row r="568" spans="11:11" ht="19.5" customHeight="1">
      <c r="K568" s="1"/>
    </row>
    <row r="569" spans="11:11" ht="19.5" customHeight="1">
      <c r="K569" s="1"/>
    </row>
    <row r="570" spans="11:11" ht="19.5" customHeight="1">
      <c r="K570" s="1"/>
    </row>
    <row r="571" spans="11:11" ht="19.5" customHeight="1">
      <c r="K571" s="1"/>
    </row>
    <row r="572" spans="11:11" ht="19.5" customHeight="1">
      <c r="K572" s="1"/>
    </row>
    <row r="573" spans="11:11" ht="19.5" customHeight="1">
      <c r="K573" s="1"/>
    </row>
    <row r="574" spans="11:11" ht="19.5" customHeight="1">
      <c r="K574" s="1"/>
    </row>
    <row r="575" spans="11:11" ht="19.5" customHeight="1">
      <c r="K575" s="1"/>
    </row>
    <row r="576" spans="11:11" ht="19.5" customHeight="1">
      <c r="K576" s="1"/>
    </row>
    <row r="577" spans="11:11" ht="19.5" customHeight="1">
      <c r="K577" s="1"/>
    </row>
    <row r="578" spans="11:11" ht="19.5" customHeight="1">
      <c r="K578" s="1"/>
    </row>
    <row r="579" spans="11:11" ht="19.5" customHeight="1">
      <c r="K579" s="1"/>
    </row>
    <row r="580" spans="11:11" ht="19.5" customHeight="1">
      <c r="K580" s="1"/>
    </row>
    <row r="581" spans="11:11" ht="19.5" customHeight="1">
      <c r="K581" s="1"/>
    </row>
    <row r="582" spans="11:11" ht="19.5" customHeight="1">
      <c r="K582" s="1"/>
    </row>
    <row r="583" spans="11:11" ht="19.5" customHeight="1">
      <c r="K583" s="1"/>
    </row>
    <row r="584" spans="11:11" ht="19.5" customHeight="1">
      <c r="K584" s="1"/>
    </row>
    <row r="585" spans="11:11" ht="19.5" customHeight="1">
      <c r="K585" s="1"/>
    </row>
    <row r="586" spans="11:11" ht="19.5" customHeight="1">
      <c r="K586" s="1"/>
    </row>
    <row r="587" spans="11:11" ht="19.5" customHeight="1">
      <c r="K587" s="1"/>
    </row>
    <row r="588" spans="11:11" ht="19.5" customHeight="1">
      <c r="K588" s="1"/>
    </row>
    <row r="589" spans="11:11" ht="19.5" customHeight="1">
      <c r="K589" s="1"/>
    </row>
    <row r="590" spans="11:11" ht="19.5" customHeight="1">
      <c r="K590" s="1"/>
    </row>
    <row r="591" spans="11:11" ht="19.5" customHeight="1">
      <c r="K591" s="1"/>
    </row>
    <row r="592" spans="11:11" ht="19.5" customHeight="1">
      <c r="K592" s="1"/>
    </row>
    <row r="593" spans="11:11" ht="19.5" customHeight="1">
      <c r="K593" s="1"/>
    </row>
    <row r="594" spans="11:11" ht="19.5" customHeight="1">
      <c r="K594" s="1"/>
    </row>
    <row r="595" spans="11:11" ht="19.5" customHeight="1">
      <c r="K595" s="1"/>
    </row>
    <row r="596" spans="11:11" ht="19.5" customHeight="1">
      <c r="K596" s="1"/>
    </row>
    <row r="597" spans="11:11" ht="19.5" customHeight="1">
      <c r="K597" s="1"/>
    </row>
    <row r="598" spans="11:11" ht="19.5" customHeight="1">
      <c r="K598" s="1"/>
    </row>
    <row r="599" spans="11:11" ht="19.5" customHeight="1">
      <c r="K599" s="1"/>
    </row>
    <row r="600" spans="11:11" ht="19.5" customHeight="1">
      <c r="K600" s="1"/>
    </row>
    <row r="601" spans="11:11" ht="19.5" customHeight="1">
      <c r="K601" s="1"/>
    </row>
    <row r="602" spans="11:11" ht="19.5" customHeight="1">
      <c r="K602" s="1"/>
    </row>
    <row r="603" spans="11:11" ht="19.5" customHeight="1">
      <c r="K603" s="1"/>
    </row>
    <row r="604" spans="11:11" ht="19.5" customHeight="1">
      <c r="K604" s="1"/>
    </row>
    <row r="605" spans="11:11" ht="19.5" customHeight="1">
      <c r="K605" s="1"/>
    </row>
    <row r="606" spans="11:11" ht="19.5" customHeight="1">
      <c r="K606" s="1"/>
    </row>
    <row r="607" spans="11:11" ht="19.5" customHeight="1">
      <c r="K607" s="1"/>
    </row>
    <row r="608" spans="11:11" ht="19.5" customHeight="1">
      <c r="K608" s="1"/>
    </row>
    <row r="609" spans="11:11" ht="19.5" customHeight="1">
      <c r="K609" s="1"/>
    </row>
    <row r="610" spans="11:11" ht="19.5" customHeight="1">
      <c r="K610" s="1"/>
    </row>
    <row r="611" spans="11:11" ht="19.5" customHeight="1">
      <c r="K611" s="1"/>
    </row>
    <row r="612" spans="11:11" ht="19.5" customHeight="1">
      <c r="K612" s="1"/>
    </row>
    <row r="613" spans="11:11" ht="19.5" customHeight="1">
      <c r="K613" s="1"/>
    </row>
    <row r="614" spans="11:11" ht="19.5" customHeight="1">
      <c r="K614" s="1"/>
    </row>
    <row r="615" spans="11:11" ht="19.5" customHeight="1">
      <c r="K615" s="1"/>
    </row>
    <row r="616" spans="11:11" ht="19.5" customHeight="1">
      <c r="K616" s="1"/>
    </row>
    <row r="617" spans="11:11" ht="19.5" customHeight="1">
      <c r="K617" s="1"/>
    </row>
    <row r="618" spans="11:11" ht="19.5" customHeight="1">
      <c r="K618" s="1"/>
    </row>
    <row r="619" spans="11:11" ht="19.5" customHeight="1">
      <c r="K619" s="1"/>
    </row>
    <row r="620" spans="11:11" ht="19.5" customHeight="1">
      <c r="K620" s="1"/>
    </row>
    <row r="621" spans="11:11" ht="19.5" customHeight="1">
      <c r="K621" s="1"/>
    </row>
    <row r="622" spans="11:11" ht="19.5" customHeight="1">
      <c r="K622" s="1"/>
    </row>
    <row r="623" spans="11:11" ht="19.5" customHeight="1">
      <c r="K623" s="1"/>
    </row>
    <row r="624" spans="11:11" ht="19.5" customHeight="1">
      <c r="K624" s="1"/>
    </row>
    <row r="625" spans="11:11" ht="19.5" customHeight="1">
      <c r="K625" s="1"/>
    </row>
    <row r="626" spans="11:11" ht="19.5" customHeight="1">
      <c r="K626" s="1"/>
    </row>
    <row r="627" spans="11:11" ht="19.5" customHeight="1">
      <c r="K627" s="1"/>
    </row>
    <row r="628" spans="11:11" ht="19.5" customHeight="1">
      <c r="K628" s="1"/>
    </row>
    <row r="629" spans="11:11" ht="19.5" customHeight="1">
      <c r="K629" s="1"/>
    </row>
    <row r="630" spans="11:11" ht="19.5" customHeight="1">
      <c r="K630" s="1"/>
    </row>
    <row r="631" spans="11:11" ht="19.5" customHeight="1">
      <c r="K631" s="1"/>
    </row>
    <row r="632" spans="11:11" ht="19.5" customHeight="1">
      <c r="K632" s="1"/>
    </row>
    <row r="633" spans="11:11" ht="19.5" customHeight="1">
      <c r="K633" s="1"/>
    </row>
    <row r="634" spans="11:11" ht="19.5" customHeight="1">
      <c r="K634" s="1"/>
    </row>
    <row r="635" spans="11:11" ht="19.5" customHeight="1">
      <c r="K635" s="1"/>
    </row>
    <row r="636" spans="11:11" ht="19.5" customHeight="1">
      <c r="K636" s="1"/>
    </row>
    <row r="637" spans="11:11" ht="19.5" customHeight="1">
      <c r="K637" s="1"/>
    </row>
    <row r="638" spans="11:11" ht="19.5" customHeight="1">
      <c r="K638" s="1"/>
    </row>
    <row r="639" spans="11:11" ht="19.5" customHeight="1">
      <c r="K639" s="1"/>
    </row>
    <row r="640" spans="11:11" ht="19.5" customHeight="1">
      <c r="K640" s="1"/>
    </row>
    <row r="641" spans="11:11" ht="19.5" customHeight="1">
      <c r="K641" s="1"/>
    </row>
    <row r="642" spans="11:11" ht="19.5" customHeight="1">
      <c r="K642" s="1"/>
    </row>
    <row r="643" spans="11:11" ht="19.5" customHeight="1">
      <c r="K643" s="1"/>
    </row>
    <row r="644" spans="11:11" ht="19.5" customHeight="1">
      <c r="K644" s="1"/>
    </row>
    <row r="645" spans="11:11" ht="19.5" customHeight="1">
      <c r="K645" s="1"/>
    </row>
    <row r="646" spans="11:11" ht="19.5" customHeight="1">
      <c r="K646" s="1"/>
    </row>
    <row r="647" spans="11:11" ht="19.5" customHeight="1">
      <c r="K647" s="1"/>
    </row>
    <row r="648" spans="11:11" ht="19.5" customHeight="1">
      <c r="K648" s="1"/>
    </row>
    <row r="649" spans="11:11" ht="19.5" customHeight="1">
      <c r="K649" s="1"/>
    </row>
    <row r="650" spans="11:11" ht="19.5" customHeight="1">
      <c r="K650" s="1"/>
    </row>
    <row r="651" spans="11:11" ht="19.5" customHeight="1">
      <c r="K651" s="1"/>
    </row>
    <row r="652" spans="11:11" ht="19.5" customHeight="1">
      <c r="K652" s="1"/>
    </row>
    <row r="653" spans="11:11" ht="19.5" customHeight="1">
      <c r="K653" s="1"/>
    </row>
    <row r="654" spans="11:11" ht="19.5" customHeight="1">
      <c r="K654" s="1"/>
    </row>
    <row r="655" spans="11:11" ht="19.5" customHeight="1">
      <c r="K655" s="1"/>
    </row>
    <row r="656" spans="11:11" ht="19.5" customHeight="1">
      <c r="K656" s="1"/>
    </row>
    <row r="657" spans="11:11" ht="19.5" customHeight="1">
      <c r="K657" s="1"/>
    </row>
    <row r="658" spans="11:11" ht="19.5" customHeight="1">
      <c r="K658" s="1"/>
    </row>
    <row r="659" spans="11:11" ht="19.5" customHeight="1">
      <c r="K659" s="1"/>
    </row>
    <row r="660" spans="11:11" ht="19.5" customHeight="1">
      <c r="K660" s="1"/>
    </row>
    <row r="661" spans="11:11" ht="19.5" customHeight="1">
      <c r="K661" s="1"/>
    </row>
    <row r="662" spans="11:11" ht="19.5" customHeight="1">
      <c r="K662" s="1"/>
    </row>
    <row r="663" spans="11:11" ht="19.5" customHeight="1">
      <c r="K663" s="1"/>
    </row>
    <row r="664" spans="11:11" ht="19.5" customHeight="1">
      <c r="K664" s="1"/>
    </row>
    <row r="665" spans="11:11" ht="19.5" customHeight="1">
      <c r="K665" s="1"/>
    </row>
    <row r="666" spans="11:11" ht="19.5" customHeight="1">
      <c r="K666" s="1"/>
    </row>
    <row r="667" spans="11:11" ht="19.5" customHeight="1">
      <c r="K667" s="1"/>
    </row>
    <row r="668" spans="11:11" ht="19.5" customHeight="1">
      <c r="K668" s="1"/>
    </row>
    <row r="669" spans="11:11" ht="19.5" customHeight="1">
      <c r="K669" s="1"/>
    </row>
    <row r="670" spans="11:11" ht="19.5" customHeight="1">
      <c r="K670" s="1"/>
    </row>
    <row r="671" spans="11:11" ht="19.5" customHeight="1">
      <c r="K671" s="1"/>
    </row>
    <row r="672" spans="11:11" ht="19.5" customHeight="1">
      <c r="K672" s="1"/>
    </row>
    <row r="673" spans="11:11" ht="19.5" customHeight="1">
      <c r="K673" s="1"/>
    </row>
    <row r="674" spans="11:11" ht="19.5" customHeight="1">
      <c r="K674" s="1"/>
    </row>
    <row r="675" spans="11:11" ht="19.5" customHeight="1">
      <c r="K675" s="1"/>
    </row>
    <row r="676" spans="11:11" ht="19.5" customHeight="1">
      <c r="K676" s="1"/>
    </row>
    <row r="677" spans="11:11" ht="19.5" customHeight="1">
      <c r="K677" s="1"/>
    </row>
    <row r="678" spans="11:11" ht="19.5" customHeight="1">
      <c r="K678" s="1"/>
    </row>
    <row r="679" spans="11:11" ht="19.5" customHeight="1">
      <c r="K679" s="1"/>
    </row>
    <row r="680" spans="11:11" ht="19.5" customHeight="1">
      <c r="K680" s="1"/>
    </row>
    <row r="681" spans="11:11" ht="19.5" customHeight="1">
      <c r="K681" s="1"/>
    </row>
    <row r="682" spans="11:11" ht="19.5" customHeight="1">
      <c r="K682" s="1"/>
    </row>
    <row r="683" spans="11:11" ht="19.5" customHeight="1">
      <c r="K683" s="1"/>
    </row>
    <row r="684" spans="11:11" ht="19.5" customHeight="1">
      <c r="K684" s="1"/>
    </row>
    <row r="685" spans="11:11" ht="19.5" customHeight="1">
      <c r="K685" s="1"/>
    </row>
    <row r="686" spans="11:11" ht="19.5" customHeight="1">
      <c r="K686" s="1"/>
    </row>
    <row r="687" spans="11:11" ht="19.5" customHeight="1">
      <c r="K687" s="1"/>
    </row>
    <row r="688" spans="11:11" ht="19.5" customHeight="1">
      <c r="K688" s="1"/>
    </row>
    <row r="689" spans="11:11" ht="19.5" customHeight="1">
      <c r="K689" s="1"/>
    </row>
    <row r="690" spans="11:11" ht="19.5" customHeight="1">
      <c r="K690" s="1"/>
    </row>
    <row r="691" spans="11:11" ht="19.5" customHeight="1">
      <c r="K691" s="1"/>
    </row>
    <row r="692" spans="11:11" ht="19.5" customHeight="1">
      <c r="K692" s="1"/>
    </row>
    <row r="693" spans="11:11" ht="19.5" customHeight="1">
      <c r="K693" s="1"/>
    </row>
    <row r="694" spans="11:11" ht="19.5" customHeight="1">
      <c r="K694" s="1"/>
    </row>
    <row r="695" spans="11:11" ht="19.5" customHeight="1">
      <c r="K695" s="1"/>
    </row>
    <row r="696" spans="11:11" ht="19.5" customHeight="1">
      <c r="K696" s="1"/>
    </row>
    <row r="697" spans="11:11" ht="19.5" customHeight="1">
      <c r="K697" s="1"/>
    </row>
    <row r="698" spans="11:11" ht="19.5" customHeight="1">
      <c r="K698" s="1"/>
    </row>
    <row r="699" spans="11:11" ht="19.5" customHeight="1">
      <c r="K699" s="1"/>
    </row>
    <row r="700" spans="11:11" ht="19.5" customHeight="1">
      <c r="K700" s="1"/>
    </row>
    <row r="701" spans="11:11" ht="19.5" customHeight="1">
      <c r="K701" s="1"/>
    </row>
    <row r="702" spans="11:11" ht="19.5" customHeight="1">
      <c r="K702" s="1"/>
    </row>
    <row r="703" spans="11:11" ht="19.5" customHeight="1">
      <c r="K703" s="1"/>
    </row>
    <row r="704" spans="11:11" ht="19.5" customHeight="1">
      <c r="K704" s="1"/>
    </row>
    <row r="705" spans="11:11" ht="19.5" customHeight="1">
      <c r="K705" s="1"/>
    </row>
    <row r="706" spans="11:11" ht="19.5" customHeight="1">
      <c r="K706" s="1"/>
    </row>
    <row r="707" spans="11:11" ht="19.5" customHeight="1">
      <c r="K707" s="1"/>
    </row>
    <row r="708" spans="11:11" ht="19.5" customHeight="1">
      <c r="K708" s="1"/>
    </row>
    <row r="709" spans="11:11" ht="19.5" customHeight="1">
      <c r="K709" s="1"/>
    </row>
    <row r="710" spans="11:11" ht="19.5" customHeight="1">
      <c r="K710" s="1"/>
    </row>
    <row r="711" spans="11:11" ht="19.5" customHeight="1">
      <c r="K711" s="1"/>
    </row>
    <row r="712" spans="11:11" ht="19.5" customHeight="1">
      <c r="K712" s="1"/>
    </row>
    <row r="713" spans="11:11" ht="19.5" customHeight="1">
      <c r="K713" s="1"/>
    </row>
    <row r="714" spans="11:11" ht="19.5" customHeight="1">
      <c r="K714" s="1"/>
    </row>
    <row r="715" spans="11:11" ht="19.5" customHeight="1">
      <c r="K715" s="1"/>
    </row>
    <row r="716" spans="11:11" ht="19.5" customHeight="1">
      <c r="K716" s="1"/>
    </row>
    <row r="717" spans="11:11" ht="19.5" customHeight="1">
      <c r="K717" s="1"/>
    </row>
    <row r="718" spans="11:11" ht="19.5" customHeight="1">
      <c r="K718" s="1"/>
    </row>
    <row r="719" spans="11:11" ht="19.5" customHeight="1">
      <c r="K719" s="1"/>
    </row>
    <row r="720" spans="11:11" ht="19.5" customHeight="1">
      <c r="K720" s="1"/>
    </row>
    <row r="721" spans="11:11" ht="19.5" customHeight="1">
      <c r="K721" s="1"/>
    </row>
    <row r="722" spans="11:11" ht="19.5" customHeight="1">
      <c r="K722" s="1"/>
    </row>
    <row r="723" spans="11:11" ht="19.5" customHeight="1">
      <c r="K723" s="1"/>
    </row>
    <row r="724" spans="11:11" ht="19.5" customHeight="1">
      <c r="K724" s="1"/>
    </row>
    <row r="725" spans="11:11" ht="19.5" customHeight="1">
      <c r="K725" s="1"/>
    </row>
    <row r="726" spans="11:11" ht="19.5" customHeight="1">
      <c r="K726" s="1"/>
    </row>
    <row r="727" spans="11:11" ht="19.5" customHeight="1">
      <c r="K727" s="1"/>
    </row>
    <row r="728" spans="11:11" ht="19.5" customHeight="1">
      <c r="K728" s="1"/>
    </row>
    <row r="729" spans="11:11" ht="19.5" customHeight="1">
      <c r="K729" s="1"/>
    </row>
    <row r="730" spans="11:11" ht="19.5" customHeight="1">
      <c r="K730" s="1"/>
    </row>
    <row r="731" spans="11:11" ht="19.5" customHeight="1">
      <c r="K731" s="1"/>
    </row>
    <row r="732" spans="11:11" ht="19.5" customHeight="1">
      <c r="K732" s="1"/>
    </row>
    <row r="733" spans="11:11" ht="19.5" customHeight="1">
      <c r="K733" s="1"/>
    </row>
    <row r="734" spans="11:11" ht="19.5" customHeight="1">
      <c r="K734" s="1"/>
    </row>
    <row r="735" spans="11:11" ht="19.5" customHeight="1">
      <c r="K735" s="1"/>
    </row>
    <row r="736" spans="11:11" ht="19.5" customHeight="1">
      <c r="K736" s="1"/>
    </row>
    <row r="737" spans="11:11" ht="19.5" customHeight="1">
      <c r="K737" s="1"/>
    </row>
    <row r="738" spans="11:11" ht="19.5" customHeight="1">
      <c r="K738" s="1"/>
    </row>
    <row r="739" spans="11:11" ht="19.5" customHeight="1">
      <c r="K739" s="1"/>
    </row>
    <row r="740" spans="11:11" ht="19.5" customHeight="1">
      <c r="K740" s="1"/>
    </row>
    <row r="741" spans="11:11" ht="19.5" customHeight="1">
      <c r="K741" s="1"/>
    </row>
    <row r="742" spans="11:11" ht="19.5" customHeight="1">
      <c r="K742" s="1"/>
    </row>
    <row r="743" spans="11:11" ht="19.5" customHeight="1">
      <c r="K743" s="1"/>
    </row>
    <row r="744" spans="11:11" ht="19.5" customHeight="1">
      <c r="K744" s="1"/>
    </row>
    <row r="745" spans="11:11" ht="19.5" customHeight="1">
      <c r="K745" s="1"/>
    </row>
    <row r="746" spans="11:11" ht="19.5" customHeight="1">
      <c r="K746" s="1"/>
    </row>
    <row r="747" spans="11:11" ht="19.5" customHeight="1">
      <c r="K747" s="1"/>
    </row>
    <row r="748" spans="11:11" ht="19.5" customHeight="1">
      <c r="K748" s="1"/>
    </row>
    <row r="749" spans="11:11" ht="19.5" customHeight="1">
      <c r="K749" s="1"/>
    </row>
    <row r="750" spans="11:11" ht="19.5" customHeight="1">
      <c r="K750" s="1"/>
    </row>
    <row r="751" spans="11:11" ht="19.5" customHeight="1">
      <c r="K751" s="1"/>
    </row>
    <row r="752" spans="11:11" ht="19.5" customHeight="1">
      <c r="K752" s="1"/>
    </row>
    <row r="753" spans="11:11" ht="19.5" customHeight="1">
      <c r="K753" s="1"/>
    </row>
    <row r="754" spans="11:11" ht="19.5" customHeight="1">
      <c r="K754" s="1"/>
    </row>
    <row r="755" spans="11:11" ht="19.5" customHeight="1">
      <c r="K755" s="1"/>
    </row>
    <row r="756" spans="11:11" ht="19.5" customHeight="1">
      <c r="K756" s="1"/>
    </row>
    <row r="757" spans="11:11" ht="19.5" customHeight="1">
      <c r="K757" s="1"/>
    </row>
    <row r="758" spans="11:11" ht="19.5" customHeight="1">
      <c r="K758" s="1"/>
    </row>
    <row r="759" spans="11:11" ht="19.5" customHeight="1">
      <c r="K759" s="1"/>
    </row>
    <row r="760" spans="11:11" ht="19.5" customHeight="1">
      <c r="K760" s="1"/>
    </row>
    <row r="761" spans="11:11" ht="19.5" customHeight="1">
      <c r="K761" s="1"/>
    </row>
    <row r="762" spans="11:11" ht="19.5" customHeight="1">
      <c r="K762" s="1"/>
    </row>
    <row r="763" spans="11:11" ht="19.5" customHeight="1">
      <c r="K763" s="1"/>
    </row>
    <row r="764" spans="11:11" ht="19.5" customHeight="1">
      <c r="K764" s="1"/>
    </row>
    <row r="765" spans="11:11" ht="19.5" customHeight="1">
      <c r="K765" s="1"/>
    </row>
    <row r="766" spans="11:11" ht="19.5" customHeight="1">
      <c r="K766" s="1"/>
    </row>
    <row r="767" spans="11:11" ht="19.5" customHeight="1">
      <c r="K767" s="1"/>
    </row>
    <row r="768" spans="11:11" ht="19.5" customHeight="1">
      <c r="K768" s="1"/>
    </row>
    <row r="769" spans="11:11" ht="19.5" customHeight="1">
      <c r="K769" s="1"/>
    </row>
    <row r="770" spans="11:11" ht="19.5" customHeight="1">
      <c r="K770" s="1"/>
    </row>
    <row r="771" spans="11:11" ht="19.5" customHeight="1">
      <c r="K771" s="1"/>
    </row>
    <row r="772" spans="11:11" ht="19.5" customHeight="1">
      <c r="K772" s="1"/>
    </row>
    <row r="773" spans="11:11" ht="19.5" customHeight="1">
      <c r="K773" s="1"/>
    </row>
    <row r="774" spans="11:11" ht="19.5" customHeight="1">
      <c r="K774" s="1"/>
    </row>
    <row r="775" spans="11:11" ht="19.5" customHeight="1">
      <c r="K775" s="1"/>
    </row>
    <row r="776" spans="11:11" ht="19.5" customHeight="1">
      <c r="K776" s="1"/>
    </row>
    <row r="777" spans="11:11" ht="19.5" customHeight="1">
      <c r="K777" s="1"/>
    </row>
    <row r="778" spans="11:11" ht="19.5" customHeight="1">
      <c r="K778" s="1"/>
    </row>
    <row r="779" spans="11:11" ht="19.5" customHeight="1">
      <c r="K779" s="1"/>
    </row>
    <row r="780" spans="11:11" ht="19.5" customHeight="1">
      <c r="K780" s="1"/>
    </row>
    <row r="781" spans="11:11" ht="19.5" customHeight="1">
      <c r="K781" s="1"/>
    </row>
    <row r="782" spans="11:11" ht="19.5" customHeight="1">
      <c r="K782" s="1"/>
    </row>
    <row r="783" spans="11:11" ht="19.5" customHeight="1">
      <c r="K783" s="1"/>
    </row>
    <row r="784" spans="11:11" ht="19.5" customHeight="1">
      <c r="K784" s="1"/>
    </row>
    <row r="785" spans="11:11" ht="19.5" customHeight="1">
      <c r="K785" s="1"/>
    </row>
    <row r="786" spans="11:11" ht="19.5" customHeight="1">
      <c r="K786" s="1"/>
    </row>
    <row r="787" spans="11:11" ht="19.5" customHeight="1">
      <c r="K787" s="1"/>
    </row>
    <row r="788" spans="11:11" ht="19.5" customHeight="1">
      <c r="K788" s="1"/>
    </row>
    <row r="789" spans="11:11" ht="19.5" customHeight="1">
      <c r="K789" s="1"/>
    </row>
    <row r="790" spans="11:11" ht="19.5" customHeight="1">
      <c r="K790" s="1"/>
    </row>
    <row r="791" spans="11:11" ht="19.5" customHeight="1">
      <c r="K791" s="1"/>
    </row>
    <row r="792" spans="11:11" ht="19.5" customHeight="1">
      <c r="K792" s="1"/>
    </row>
    <row r="793" spans="11:11" ht="19.5" customHeight="1">
      <c r="K793" s="1"/>
    </row>
    <row r="794" spans="11:11" ht="19.5" customHeight="1">
      <c r="K794" s="1"/>
    </row>
    <row r="795" spans="11:11" ht="19.5" customHeight="1">
      <c r="K795" s="1"/>
    </row>
    <row r="796" spans="11:11" ht="19.5" customHeight="1">
      <c r="K796" s="1"/>
    </row>
    <row r="797" spans="11:11" ht="19.5" customHeight="1">
      <c r="K797" s="1"/>
    </row>
    <row r="798" spans="11:11" ht="19.5" customHeight="1">
      <c r="K798" s="1"/>
    </row>
    <row r="799" spans="11:11" ht="19.5" customHeight="1">
      <c r="K799" s="1"/>
    </row>
    <row r="800" spans="11:11" ht="19.5" customHeight="1">
      <c r="K800" s="1"/>
    </row>
    <row r="801" spans="11:11" ht="19.5" customHeight="1">
      <c r="K801" s="1"/>
    </row>
    <row r="802" spans="11:11" ht="19.5" customHeight="1">
      <c r="K802" s="1"/>
    </row>
    <row r="803" spans="11:11" ht="19.5" customHeight="1">
      <c r="K803" s="1"/>
    </row>
    <row r="804" spans="11:11" ht="19.5" customHeight="1">
      <c r="K804" s="1"/>
    </row>
    <row r="805" spans="11:11" ht="19.5" customHeight="1">
      <c r="K805" s="1"/>
    </row>
    <row r="806" spans="11:11" ht="19.5" customHeight="1">
      <c r="K806" s="1"/>
    </row>
    <row r="807" spans="11:11" ht="19.5" customHeight="1">
      <c r="K807" s="1"/>
    </row>
    <row r="808" spans="11:11" ht="19.5" customHeight="1">
      <c r="K808" s="1"/>
    </row>
    <row r="809" spans="11:11" ht="19.5" customHeight="1">
      <c r="K809" s="1"/>
    </row>
    <row r="810" spans="11:11" ht="19.5" customHeight="1">
      <c r="K810" s="1"/>
    </row>
    <row r="811" spans="11:11" ht="19.5" customHeight="1">
      <c r="K811" s="1"/>
    </row>
    <row r="812" spans="11:11" ht="19.5" customHeight="1">
      <c r="K812" s="1"/>
    </row>
    <row r="813" spans="11:11" ht="19.5" customHeight="1">
      <c r="K813" s="1"/>
    </row>
    <row r="814" spans="11:11" ht="19.5" customHeight="1">
      <c r="K814" s="1"/>
    </row>
    <row r="815" spans="11:11" ht="19.5" customHeight="1">
      <c r="K815" s="1"/>
    </row>
    <row r="816" spans="11:11" ht="19.5" customHeight="1">
      <c r="K816" s="1"/>
    </row>
    <row r="817" spans="11:11" ht="19.5" customHeight="1">
      <c r="K817" s="1"/>
    </row>
    <row r="818" spans="11:11" ht="19.5" customHeight="1">
      <c r="K818" s="1"/>
    </row>
    <row r="819" spans="11:11" ht="19.5" customHeight="1">
      <c r="K819" s="1"/>
    </row>
    <row r="820" spans="11:11" ht="19.5" customHeight="1">
      <c r="K820" s="1"/>
    </row>
    <row r="821" spans="11:11" ht="19.5" customHeight="1">
      <c r="K821" s="1"/>
    </row>
    <row r="822" spans="11:11" ht="19.5" customHeight="1">
      <c r="K822" s="1"/>
    </row>
    <row r="823" spans="11:11" ht="19.5" customHeight="1">
      <c r="K823" s="1"/>
    </row>
    <row r="824" spans="11:11" ht="19.5" customHeight="1">
      <c r="K824" s="1"/>
    </row>
    <row r="825" spans="11:11" ht="19.5" customHeight="1">
      <c r="K825" s="1"/>
    </row>
    <row r="826" spans="11:11" ht="19.5" customHeight="1">
      <c r="K826" s="1"/>
    </row>
    <row r="827" spans="11:11" ht="19.5" customHeight="1">
      <c r="K827" s="1"/>
    </row>
    <row r="828" spans="11:11" ht="19.5" customHeight="1">
      <c r="K828" s="1"/>
    </row>
    <row r="829" spans="11:11" ht="19.5" customHeight="1">
      <c r="K829" s="1"/>
    </row>
    <row r="830" spans="11:11" ht="19.5" customHeight="1">
      <c r="K830" s="1"/>
    </row>
    <row r="831" spans="11:11" ht="19.5" customHeight="1">
      <c r="K831" s="1"/>
    </row>
    <row r="832" spans="11:11" ht="19.5" customHeight="1">
      <c r="K832" s="1"/>
    </row>
    <row r="833" spans="11:11" ht="19.5" customHeight="1">
      <c r="K833" s="1"/>
    </row>
    <row r="834" spans="11:11" ht="19.5" customHeight="1">
      <c r="K834" s="1"/>
    </row>
    <row r="835" spans="11:11" ht="19.5" customHeight="1">
      <c r="K835" s="1"/>
    </row>
    <row r="836" spans="11:11" ht="19.5" customHeight="1">
      <c r="K836" s="1"/>
    </row>
    <row r="837" spans="11:11" ht="19.5" customHeight="1">
      <c r="K837" s="1"/>
    </row>
    <row r="838" spans="11:11" ht="19.5" customHeight="1">
      <c r="K838" s="1"/>
    </row>
    <row r="839" spans="11:11" ht="19.5" customHeight="1">
      <c r="K839" s="1"/>
    </row>
    <row r="840" spans="11:11" ht="19.5" customHeight="1">
      <c r="K840" s="1"/>
    </row>
    <row r="841" spans="11:11" ht="19.5" customHeight="1">
      <c r="K841" s="1"/>
    </row>
    <row r="842" spans="11:11" ht="19.5" customHeight="1">
      <c r="K842" s="1"/>
    </row>
    <row r="843" spans="11:11" ht="19.5" customHeight="1">
      <c r="K843" s="1"/>
    </row>
    <row r="844" spans="11:11" ht="19.5" customHeight="1">
      <c r="K844" s="1"/>
    </row>
    <row r="845" spans="11:11" ht="19.5" customHeight="1">
      <c r="K845" s="1"/>
    </row>
    <row r="846" spans="11:11" ht="19.5" customHeight="1">
      <c r="K846" s="1"/>
    </row>
    <row r="847" spans="11:11" ht="19.5" customHeight="1">
      <c r="K847" s="1"/>
    </row>
    <row r="848" spans="11:11" ht="19.5" customHeight="1">
      <c r="K848" s="1"/>
    </row>
    <row r="849" spans="11:11" ht="19.5" customHeight="1">
      <c r="K849" s="1"/>
    </row>
    <row r="850" spans="11:11" ht="19.5" customHeight="1">
      <c r="K850" s="1"/>
    </row>
    <row r="851" spans="11:11" ht="19.5" customHeight="1">
      <c r="K851" s="1"/>
    </row>
    <row r="852" spans="11:11" ht="19.5" customHeight="1">
      <c r="K852" s="1"/>
    </row>
    <row r="853" spans="11:11" ht="19.5" customHeight="1">
      <c r="K853" s="1"/>
    </row>
    <row r="854" spans="11:11" ht="19.5" customHeight="1">
      <c r="K854" s="1"/>
    </row>
    <row r="855" spans="11:11" ht="19.5" customHeight="1">
      <c r="K855" s="1"/>
    </row>
    <row r="856" spans="11:11" ht="19.5" customHeight="1">
      <c r="K856" s="1"/>
    </row>
    <row r="857" spans="11:11" ht="19.5" customHeight="1">
      <c r="K857" s="1"/>
    </row>
    <row r="858" spans="11:11" ht="19.5" customHeight="1">
      <c r="K858" s="1"/>
    </row>
    <row r="859" spans="11:11" ht="19.5" customHeight="1">
      <c r="K859" s="1"/>
    </row>
    <row r="860" spans="11:11" ht="19.5" customHeight="1">
      <c r="K860" s="1"/>
    </row>
    <row r="861" spans="11:11" ht="19.5" customHeight="1">
      <c r="K861" s="1"/>
    </row>
    <row r="862" spans="11:11" ht="19.5" customHeight="1">
      <c r="K862" s="1"/>
    </row>
    <row r="863" spans="11:11" ht="19.5" customHeight="1">
      <c r="K863" s="1"/>
    </row>
    <row r="864" spans="11:11" ht="19.5" customHeight="1">
      <c r="K864" s="1"/>
    </row>
    <row r="865" spans="11:11" ht="19.5" customHeight="1">
      <c r="K865" s="1"/>
    </row>
    <row r="866" spans="11:11" ht="19.5" customHeight="1">
      <c r="K866" s="1"/>
    </row>
    <row r="867" spans="11:11" ht="19.5" customHeight="1">
      <c r="K867" s="1"/>
    </row>
    <row r="868" spans="11:11" ht="19.5" customHeight="1">
      <c r="K868" s="1"/>
    </row>
    <row r="869" spans="11:11" ht="19.5" customHeight="1">
      <c r="K869" s="1"/>
    </row>
    <row r="870" spans="11:11" ht="19.5" customHeight="1">
      <c r="K870" s="1"/>
    </row>
    <row r="871" spans="11:11" ht="19.5" customHeight="1">
      <c r="K871" s="1"/>
    </row>
    <row r="872" spans="11:11" ht="19.5" customHeight="1">
      <c r="K872" s="1"/>
    </row>
    <row r="873" spans="11:11" ht="19.5" customHeight="1">
      <c r="K873" s="1"/>
    </row>
    <row r="874" spans="11:11" ht="19.5" customHeight="1">
      <c r="K874" s="1"/>
    </row>
    <row r="875" spans="11:11" ht="19.5" customHeight="1">
      <c r="K875" s="1"/>
    </row>
    <row r="876" spans="11:11" ht="19.5" customHeight="1">
      <c r="K876" s="1"/>
    </row>
    <row r="877" spans="11:11" ht="19.5" customHeight="1">
      <c r="K877" s="1"/>
    </row>
    <row r="878" spans="11:11" ht="19.5" customHeight="1">
      <c r="K878" s="1"/>
    </row>
    <row r="879" spans="11:11" ht="19.5" customHeight="1">
      <c r="K879" s="1"/>
    </row>
    <row r="880" spans="11:11" ht="19.5" customHeight="1">
      <c r="K880" s="1"/>
    </row>
    <row r="881" spans="11:11" ht="19.5" customHeight="1">
      <c r="K881" s="1"/>
    </row>
    <row r="882" spans="11:11" ht="19.5" customHeight="1">
      <c r="K882" s="1"/>
    </row>
    <row r="883" spans="11:11" ht="19.5" customHeight="1">
      <c r="K883" s="1"/>
    </row>
    <row r="884" spans="11:11" ht="19.5" customHeight="1">
      <c r="K884" s="1"/>
    </row>
    <row r="885" spans="11:11" ht="19.5" customHeight="1">
      <c r="K885" s="1"/>
    </row>
    <row r="886" spans="11:11" ht="19.5" customHeight="1">
      <c r="K886" s="1"/>
    </row>
    <row r="887" spans="11:11" ht="19.5" customHeight="1">
      <c r="K887" s="1"/>
    </row>
    <row r="888" spans="11:11" ht="19.5" customHeight="1">
      <c r="K888" s="1"/>
    </row>
    <row r="889" spans="11:11" ht="19.5" customHeight="1">
      <c r="K889" s="1"/>
    </row>
    <row r="890" spans="11:11" ht="19.5" customHeight="1">
      <c r="K890" s="1"/>
    </row>
    <row r="891" spans="11:11" ht="19.5" customHeight="1">
      <c r="K891" s="1"/>
    </row>
    <row r="892" spans="11:11" ht="19.5" customHeight="1">
      <c r="K892" s="1"/>
    </row>
    <row r="893" spans="11:11" ht="19.5" customHeight="1">
      <c r="K893" s="1"/>
    </row>
    <row r="894" spans="11:11" ht="19.5" customHeight="1">
      <c r="K894" s="1"/>
    </row>
    <row r="895" spans="11:11" ht="19.5" customHeight="1">
      <c r="K895" s="1"/>
    </row>
    <row r="896" spans="11:11" ht="19.5" customHeight="1">
      <c r="K896" s="1"/>
    </row>
    <row r="897" spans="11:11" ht="19.5" customHeight="1">
      <c r="K897" s="1"/>
    </row>
    <row r="898" spans="11:11" ht="19.5" customHeight="1">
      <c r="K898" s="1"/>
    </row>
    <row r="899" spans="11:11" ht="19.5" customHeight="1">
      <c r="K899" s="1"/>
    </row>
    <row r="900" spans="11:11" ht="19.5" customHeight="1">
      <c r="K900" s="1"/>
    </row>
    <row r="901" spans="11:11" ht="19.5" customHeight="1">
      <c r="K901" s="1"/>
    </row>
    <row r="902" spans="11:11" ht="19.5" customHeight="1">
      <c r="K902" s="1"/>
    </row>
    <row r="903" spans="11:11" ht="19.5" customHeight="1">
      <c r="K903" s="1"/>
    </row>
    <row r="904" spans="11:11" ht="19.5" customHeight="1">
      <c r="K904" s="1"/>
    </row>
    <row r="905" spans="11:11" ht="19.5" customHeight="1">
      <c r="K905" s="1"/>
    </row>
    <row r="906" spans="11:11" ht="19.5" customHeight="1">
      <c r="K906" s="1"/>
    </row>
    <row r="907" spans="11:11" ht="19.5" customHeight="1">
      <c r="K907" s="1"/>
    </row>
    <row r="908" spans="11:11" ht="19.5" customHeight="1">
      <c r="K908" s="1"/>
    </row>
    <row r="909" spans="11:11" ht="19.5" customHeight="1">
      <c r="K909" s="1"/>
    </row>
    <row r="910" spans="11:11" ht="19.5" customHeight="1">
      <c r="K910" s="1"/>
    </row>
    <row r="911" spans="11:11" ht="19.5" customHeight="1">
      <c r="K911" s="1"/>
    </row>
    <row r="912" spans="11:11" ht="19.5" customHeight="1">
      <c r="K912" s="1"/>
    </row>
    <row r="913" spans="11:11" ht="19.5" customHeight="1">
      <c r="K913" s="1"/>
    </row>
    <row r="914" spans="11:11" ht="19.5" customHeight="1">
      <c r="K914" s="1"/>
    </row>
    <row r="915" spans="11:11" ht="19.5" customHeight="1">
      <c r="K915" s="1"/>
    </row>
    <row r="916" spans="11:11" ht="19.5" customHeight="1">
      <c r="K916" s="1"/>
    </row>
    <row r="917" spans="11:11" ht="19.5" customHeight="1">
      <c r="K917" s="1"/>
    </row>
    <row r="918" spans="11:11" ht="19.5" customHeight="1">
      <c r="K918" s="1"/>
    </row>
    <row r="919" spans="11:11" ht="19.5" customHeight="1">
      <c r="K919" s="1"/>
    </row>
    <row r="920" spans="11:11" ht="19.5" customHeight="1">
      <c r="K920" s="1"/>
    </row>
    <row r="921" spans="11:11" ht="19.5" customHeight="1">
      <c r="K921" s="1"/>
    </row>
    <row r="922" spans="11:11" ht="19.5" customHeight="1">
      <c r="K922" s="1"/>
    </row>
    <row r="923" spans="11:11" ht="19.5" customHeight="1">
      <c r="K923" s="1"/>
    </row>
    <row r="924" spans="11:11" ht="19.5" customHeight="1">
      <c r="K924" s="1"/>
    </row>
    <row r="925" spans="11:11" ht="19.5" customHeight="1">
      <c r="K925" s="1"/>
    </row>
    <row r="926" spans="11:11" ht="19.5" customHeight="1">
      <c r="K926" s="1"/>
    </row>
    <row r="927" spans="11:11" ht="19.5" customHeight="1">
      <c r="K927" s="1"/>
    </row>
    <row r="928" spans="11:11" ht="19.5" customHeight="1">
      <c r="K928" s="1"/>
    </row>
    <row r="929" spans="11:11" ht="19.5" customHeight="1">
      <c r="K929" s="1"/>
    </row>
    <row r="930" spans="11:11" ht="19.5" customHeight="1">
      <c r="K930" s="1"/>
    </row>
    <row r="931" spans="11:11" ht="19.5" customHeight="1">
      <c r="K931" s="1"/>
    </row>
    <row r="932" spans="11:11" ht="19.5" customHeight="1">
      <c r="K932" s="1"/>
    </row>
    <row r="933" spans="11:11" ht="19.5" customHeight="1">
      <c r="K933" s="1"/>
    </row>
    <row r="934" spans="11:11" ht="19.5" customHeight="1">
      <c r="K934" s="1"/>
    </row>
    <row r="935" spans="11:11" ht="19.5" customHeight="1">
      <c r="K935" s="1"/>
    </row>
    <row r="936" spans="11:11" ht="19.5" customHeight="1">
      <c r="K936" s="1"/>
    </row>
    <row r="937" spans="11:11" ht="19.5" customHeight="1">
      <c r="K937" s="1"/>
    </row>
    <row r="938" spans="11:11" ht="19.5" customHeight="1">
      <c r="K938" s="1"/>
    </row>
    <row r="939" spans="11:11" ht="19.5" customHeight="1">
      <c r="K939" s="1"/>
    </row>
    <row r="940" spans="11:11" ht="19.5" customHeight="1">
      <c r="K940" s="1"/>
    </row>
    <row r="941" spans="11:11" ht="19.5" customHeight="1">
      <c r="K941" s="1"/>
    </row>
    <row r="942" spans="11:11" ht="19.5" customHeight="1">
      <c r="K942" s="1"/>
    </row>
    <row r="943" spans="11:11" ht="19.5" customHeight="1">
      <c r="K943" s="1"/>
    </row>
    <row r="944" spans="11:11" ht="19.5" customHeight="1">
      <c r="K944" s="1"/>
    </row>
    <row r="945" spans="11:11" ht="19.5" customHeight="1">
      <c r="K945" s="1"/>
    </row>
    <row r="946" spans="11:11" ht="19.5" customHeight="1">
      <c r="K946" s="1"/>
    </row>
    <row r="947" spans="11:11" ht="19.5" customHeight="1">
      <c r="K947" s="1"/>
    </row>
    <row r="948" spans="11:11" ht="19.5" customHeight="1">
      <c r="K948" s="1"/>
    </row>
    <row r="949" spans="11:11" ht="19.5" customHeight="1">
      <c r="K949" s="1"/>
    </row>
    <row r="950" spans="11:11" ht="19.5" customHeight="1">
      <c r="K950" s="1"/>
    </row>
    <row r="951" spans="11:11" ht="19.5" customHeight="1">
      <c r="K951" s="1"/>
    </row>
    <row r="952" spans="11:11" ht="19.5" customHeight="1">
      <c r="K952" s="1"/>
    </row>
    <row r="953" spans="11:11" ht="19.5" customHeight="1">
      <c r="K953" s="1"/>
    </row>
    <row r="954" spans="11:11" ht="19.5" customHeight="1">
      <c r="K954" s="1"/>
    </row>
    <row r="955" spans="11:11" ht="19.5" customHeight="1">
      <c r="K955" s="1"/>
    </row>
    <row r="956" spans="11:11" ht="19.5" customHeight="1">
      <c r="K956" s="1"/>
    </row>
    <row r="957" spans="11:11" ht="19.5" customHeight="1">
      <c r="K957" s="1"/>
    </row>
    <row r="958" spans="11:11" ht="19.5" customHeight="1">
      <c r="K958" s="1"/>
    </row>
    <row r="959" spans="11:11" ht="19.5" customHeight="1">
      <c r="K959" s="1"/>
    </row>
    <row r="960" spans="11:11" ht="19.5" customHeight="1">
      <c r="K960" s="1"/>
    </row>
    <row r="961" spans="11:11" ht="19.5" customHeight="1">
      <c r="K961" s="1"/>
    </row>
    <row r="962" spans="11:11" ht="19.5" customHeight="1">
      <c r="K962" s="1"/>
    </row>
    <row r="963" spans="11:11" ht="19.5" customHeight="1">
      <c r="K963" s="1"/>
    </row>
    <row r="964" spans="11:11" ht="19.5" customHeight="1">
      <c r="K964" s="1"/>
    </row>
    <row r="965" spans="11:11" ht="19.5" customHeight="1">
      <c r="K965" s="1"/>
    </row>
    <row r="966" spans="11:11" ht="19.5" customHeight="1">
      <c r="K966" s="1"/>
    </row>
    <row r="967" spans="11:11" ht="19.5" customHeight="1">
      <c r="K967" s="1"/>
    </row>
    <row r="968" spans="11:11" ht="19.5" customHeight="1">
      <c r="K968" s="1"/>
    </row>
    <row r="969" spans="11:11" ht="19.5" customHeight="1">
      <c r="K969" s="1"/>
    </row>
    <row r="970" spans="11:11" ht="19.5" customHeight="1">
      <c r="K970" s="1"/>
    </row>
    <row r="971" spans="11:11" ht="19.5" customHeight="1">
      <c r="K971" s="1"/>
    </row>
    <row r="972" spans="11:11" ht="19.5" customHeight="1">
      <c r="K972" s="1"/>
    </row>
    <row r="973" spans="11:11" ht="19.5" customHeight="1">
      <c r="K973" s="1"/>
    </row>
    <row r="974" spans="11:11" ht="19.5" customHeight="1">
      <c r="K974" s="1"/>
    </row>
    <row r="975" spans="11:11" ht="19.5" customHeight="1">
      <c r="K975" s="1"/>
    </row>
    <row r="976" spans="11:11" ht="19.5" customHeight="1">
      <c r="K976" s="1"/>
    </row>
    <row r="977" spans="11:11" ht="19.5" customHeight="1">
      <c r="K977" s="1"/>
    </row>
    <row r="978" spans="11:11" ht="19.5" customHeight="1">
      <c r="K978" s="1"/>
    </row>
    <row r="979" spans="11:11" ht="19.5" customHeight="1">
      <c r="K979" s="1"/>
    </row>
    <row r="980" spans="11:11" ht="19.5" customHeight="1">
      <c r="K980" s="1"/>
    </row>
    <row r="981" spans="11:11" ht="19.5" customHeight="1">
      <c r="K981" s="1"/>
    </row>
    <row r="982" spans="11:11" ht="19.5" customHeight="1">
      <c r="K982" s="1"/>
    </row>
    <row r="983" spans="11:11" ht="19.5" customHeight="1">
      <c r="K983" s="1"/>
    </row>
    <row r="984" spans="11:11" ht="19.5" customHeight="1">
      <c r="K984" s="1"/>
    </row>
    <row r="985" spans="11:11" ht="19.5" customHeight="1">
      <c r="K985" s="1"/>
    </row>
    <row r="986" spans="11:11" ht="19.5" customHeight="1">
      <c r="K986" s="1"/>
    </row>
    <row r="987" spans="11:11" ht="19.5" customHeight="1">
      <c r="K987" s="1"/>
    </row>
    <row r="988" spans="11:11" ht="19.5" customHeight="1">
      <c r="K988" s="1"/>
    </row>
    <row r="989" spans="11:11" ht="19.5" customHeight="1">
      <c r="K989" s="1"/>
    </row>
    <row r="990" spans="11:11" ht="19.5" customHeight="1">
      <c r="K990" s="1"/>
    </row>
    <row r="991" spans="11:11" ht="19.5" customHeight="1">
      <c r="K991" s="1"/>
    </row>
    <row r="992" spans="11:11" ht="19.5" customHeight="1">
      <c r="K992" s="1"/>
    </row>
    <row r="993" spans="11:11" ht="19.5" customHeight="1">
      <c r="K993" s="1"/>
    </row>
    <row r="994" spans="11:11" ht="19.5" customHeight="1">
      <c r="K994" s="1"/>
    </row>
    <row r="995" spans="11:11" ht="19.5" customHeight="1">
      <c r="K995" s="1"/>
    </row>
    <row r="996" spans="11:11" ht="19.5" customHeight="1">
      <c r="K996" s="1"/>
    </row>
    <row r="997" spans="11:11" ht="19.5" customHeight="1">
      <c r="K997" s="1"/>
    </row>
    <row r="998" spans="11:11" ht="19.5" customHeight="1">
      <c r="K998" s="1"/>
    </row>
    <row r="999" spans="11:11" ht="19.5" customHeight="1">
      <c r="K999" s="1"/>
    </row>
    <row r="1000" spans="11:11" ht="19.5" customHeight="1">
      <c r="K1000" s="1"/>
    </row>
  </sheetData>
  <mergeCells count="11">
    <mergeCell ref="E37:G37"/>
    <mergeCell ref="A50:B50"/>
    <mergeCell ref="A51:B51"/>
    <mergeCell ref="A6:A10"/>
    <mergeCell ref="A11:A15"/>
    <mergeCell ref="A16:A20"/>
    <mergeCell ref="A21:A25"/>
    <mergeCell ref="A26:A30"/>
    <mergeCell ref="H3:J3"/>
    <mergeCell ref="E3:G3"/>
    <mergeCell ref="A31:A3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sáng</vt:lpstr>
      <vt:lpstr>chieu</vt:lpstr>
      <vt:lpstr>sáng (2)</vt:lpstr>
      <vt:lpstr>chieu (2)</vt:lpstr>
      <vt:lpstr>Sheet1</vt:lpstr>
      <vt:lpstr>sáng (3)</vt:lpstr>
      <vt:lpstr>chieu (3)</vt:lpstr>
      <vt:lpstr>chieu (4)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Minh1082QN</cp:lastModifiedBy>
  <dcterms:modified xsi:type="dcterms:W3CDTF">2018-09-10T16:00:35Z</dcterms:modified>
</cp:coreProperties>
</file>