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80" windowHeight="8385" activeTab="4"/>
  </bookViews>
  <sheets>
    <sheet name="Dự toán 2017" sheetId="1" r:id="rId1"/>
    <sheet name="Phu huynh " sheetId="2" r:id="rId2"/>
    <sheet name="Ngoài NS 15-16" sheetId="3" r:id="rId3"/>
    <sheet name="QToán  Q1.2017" sheetId="4" r:id="rId4"/>
    <sheet name="QT Q2,2017" sheetId="5" r:id="rId5"/>
    <sheet name="QT Q3.2016" sheetId="6" r:id="rId6"/>
    <sheet name="QT Q4.2016" sheetId="7" r:id="rId7"/>
  </sheets>
  <definedNames/>
  <calcPr fullCalcOnLoad="1"/>
</workbook>
</file>

<file path=xl/sharedStrings.xml><?xml version="1.0" encoding="utf-8"?>
<sst xmlns="http://schemas.openxmlformats.org/spreadsheetml/2006/main" count="584" uniqueCount="254">
  <si>
    <t>CỘNG HÒA XÃ HỘI CHỦ NGHĨA VIỆT NAM</t>
  </si>
  <si>
    <t>Độc lập - Tự do - Hạnh phúc</t>
  </si>
  <si>
    <t>Chương: 622 loại 490 khoản 492</t>
  </si>
  <si>
    <t xml:space="preserve">THÔNG BÁO </t>
  </si>
  <si>
    <t>Số TT</t>
  </si>
  <si>
    <t>Chỉ tiêu</t>
  </si>
  <si>
    <t>Ghi chú</t>
  </si>
  <si>
    <t>A</t>
  </si>
  <si>
    <t>Chi thanh toán cá nhân</t>
  </si>
  <si>
    <t>Chi khác</t>
  </si>
  <si>
    <t>Tiền lương</t>
  </si>
  <si>
    <t>Phụ cấp lương</t>
  </si>
  <si>
    <t>Các khoản đóng góp</t>
  </si>
  <si>
    <t>Phúc lợi tập thể</t>
  </si>
  <si>
    <t>Công tác phí</t>
  </si>
  <si>
    <t>Thanh toán dịch vụ công cộng</t>
  </si>
  <si>
    <t>Vật tư văn phòng</t>
  </si>
  <si>
    <t>Thông tin, tuyên truyền, liên lạc</t>
  </si>
  <si>
    <t>Chi phí thuê mướn</t>
  </si>
  <si>
    <t>CÔNG KHAI QUYẾT TOÁN THU - CHI NGUỒN NSNN</t>
  </si>
  <si>
    <t>QUYẾT TOÁN CHI NGÂN SÁCH NHÀ NƯỚC</t>
  </si>
  <si>
    <t>Tiểu mục 6001: Lương ngạch, bậc theo quỹ lương duyệt</t>
  </si>
  <si>
    <t>Mục 6050: Tiền công trả cho người lao động TX theo HĐ</t>
  </si>
  <si>
    <t xml:space="preserve"> Mục 6000: Tiền lương</t>
  </si>
  <si>
    <t>Tiểu mục 6051: Tiền công trả cho người lao động TX theo HĐ</t>
  </si>
  <si>
    <t xml:space="preserve"> Mục 6100: Phụ cấp lương</t>
  </si>
  <si>
    <t>Tiểu mục 6101: Phụ cấp chức vụ</t>
  </si>
  <si>
    <t>Tiểu mục 6112: Phụ cấp ưu đãi nghề</t>
  </si>
  <si>
    <t>Tiểu mục 6113: Phụ cấp trách nhiệm theo nghề, công việc</t>
  </si>
  <si>
    <t>Tiểu mục 6115: Phụ cấp thâm niên theo nghề</t>
  </si>
  <si>
    <t>Tiểu mục 6116: Phụ cấp đặc biệt của ngành</t>
  </si>
  <si>
    <t>Tiểu mục 6149: Phụ cấp khác</t>
  </si>
  <si>
    <t xml:space="preserve"> Mục 6250: Phúc lợi tập thể</t>
  </si>
  <si>
    <t xml:space="preserve"> Tiểu mục 6257: Tiền nước uống</t>
  </si>
  <si>
    <t>Mục 6300: Các khoản đóng góp</t>
  </si>
  <si>
    <t>Tiểu mục 6301: Bảo hiểm xã hội</t>
  </si>
  <si>
    <t>Tiểu mục 6302: Bảo hiểm y tế</t>
  </si>
  <si>
    <t>Tiểu mục 6303: Kinh phí công đoàn</t>
  </si>
  <si>
    <t>Tiểu mục 6304: Bảo hiểm thất nghiệp</t>
  </si>
  <si>
    <t>Mục 6400: Các khoản thanh toán khác cho cá nhân</t>
  </si>
  <si>
    <t>Mục 6500: Thanh toán dịch vụ công cộng</t>
  </si>
  <si>
    <t>Tiểu mục 6501: Thanh toán tiền điện</t>
  </si>
  <si>
    <t>Tiểu mục 6503: Thanh toán tiền nhiên liệu</t>
  </si>
  <si>
    <t>Mục 6550: Vật tư văn phòng</t>
  </si>
  <si>
    <t>Tiểu mục 6551: Văn phòng phẩm</t>
  </si>
  <si>
    <t>Tiểu mục 6552: Mua sắm công cụ, dụng cụ văn phòng</t>
  </si>
  <si>
    <t>Tiểu mục 6553: Khoán văn phòng phẩm</t>
  </si>
  <si>
    <t>Tiểu mục 6599: Vật tư văn phòng khác</t>
  </si>
  <si>
    <t>Mục 6600: Thông tin, tuyên truyền, liên lạc</t>
  </si>
  <si>
    <t>Tiểu mục 6601: Cước phí điện thoại trong nước</t>
  </si>
  <si>
    <t>Tiểu mục 6612: Sách, báo, tạp chí thư viện</t>
  </si>
  <si>
    <t>Tiểu mục 6615: Thuê bao đường điện thoại</t>
  </si>
  <si>
    <t>Tiểu mục 6617: Cước phí Internet, thư điện tử</t>
  </si>
  <si>
    <t>Mục 6700: Công tác phí</t>
  </si>
  <si>
    <t>Tiểu mục 6701: Tiền vé máy bay, tàu, xe</t>
  </si>
  <si>
    <t>Tiểu mục 6702: Phụ cấp công tác phí</t>
  </si>
  <si>
    <t>Tiểu mục 6703: Tiền thuê phòng ngủ</t>
  </si>
  <si>
    <t>Tiểu mục 6704: Khoán công tác phí</t>
  </si>
  <si>
    <t>Mục 6750: Chi phí thuê mướn</t>
  </si>
  <si>
    <t>Tiểu mục 6751: Thuê phương tiện vận chuyển</t>
  </si>
  <si>
    <t>Mục 6900: Sửa chữa tài sản phục vụ công tác chuyên môn và duy tu, bảo dưỡng các công trình cơ sở hạ tầng từ kinh phí thường xuyên</t>
  </si>
  <si>
    <t>TỔNG CHI THƯỜNG XUYÊN (NGUỒN 13)</t>
  </si>
  <si>
    <t xml:space="preserve">                THỦ TRƯỞNG ĐƠN VỊ</t>
  </si>
  <si>
    <t>Tiểu mục 6912: Thiết bị tin học</t>
  </si>
  <si>
    <t>Tiểu mục 6913: Máy photocopy</t>
  </si>
  <si>
    <t>Tiểu mục 6949: Các tài sản và công trình hạ tầng khác</t>
  </si>
  <si>
    <t>Mục 7000: Chi phí nghiệp vụ CM của từng ngành</t>
  </si>
  <si>
    <t>Tiểu mục 7004: Đồng phục, trang phục</t>
  </si>
  <si>
    <t>Tiểu mục 7006: Sách, tài liệu, chế độ dùng cho công tác chuyên môn của ngành (không phải là tài sản cố định0</t>
  </si>
  <si>
    <t xml:space="preserve">Tiểu mục 7049: Chi phí nghiệp vụ chuyên môn </t>
  </si>
  <si>
    <t>Mục7750: Chi khác</t>
  </si>
  <si>
    <t>Tiểu mục 7758: Chi hỗ trợ khác</t>
  </si>
  <si>
    <t>Tiểu mục 7761: Chi tiếp khách</t>
  </si>
  <si>
    <t>Tiểu mục 7799: Chi các khoản khác</t>
  </si>
  <si>
    <t>Mục 9050: Mua tài sản dùng cho công tác chuyên môn</t>
  </si>
  <si>
    <t>Tiểu mục 9065: Máy phát điện</t>
  </si>
  <si>
    <t>Tiểu mục 9099: Mua tài sản dùng cho công tác chuyên môn - tài sản khác</t>
  </si>
  <si>
    <t>Tiểu mục 7756: Chi phí lệ phí chuyển thẻ ATM</t>
  </si>
  <si>
    <t>I</t>
  </si>
  <si>
    <t>II</t>
  </si>
  <si>
    <t>Tiểu mục 6117: Phụ cấp thâm niên vượt khung</t>
  </si>
  <si>
    <t>Tiểu mục 9062: Thiết bị tin học (máy vi tính)</t>
  </si>
  <si>
    <t>Tiểu mục 7001: Chi mua hàng hóa, vật tư dùng cho chuyên môn từng ngành (bàn ghế học sinh, tủ đựng hồ sơ CM…)</t>
  </si>
  <si>
    <t>Nội dung</t>
  </si>
  <si>
    <t>Số tiền</t>
  </si>
  <si>
    <t>ĐVT: Đồng</t>
  </si>
  <si>
    <t>SỬ DỤNG SỐ TIỀN HUY ĐỘNG ĐƯỢC</t>
  </si>
  <si>
    <t>TỔNG SỐ TIỀN HUY ĐỘNG ĐƯỢC + DƯ NĂM TRƯỚC CHUYỂN SANG</t>
  </si>
  <si>
    <t>III</t>
  </si>
  <si>
    <t>SỐ TIỀN HUY ĐỘNG CÒN DƯ</t>
  </si>
  <si>
    <t>Tiểu mục 6002: Lương tập sự, công chức dự bị</t>
  </si>
  <si>
    <t xml:space="preserve">Nguyễn Thị Hải </t>
  </si>
  <si>
    <t xml:space="preserve">QUYẾT TOÁN THU - CHI KKHOẢN NGOÀI NGÂN SÁCH </t>
  </si>
  <si>
    <t>năm học 2012-2013</t>
  </si>
  <si>
    <t>Học phí  Tiếng anh PHONIC</t>
  </si>
  <si>
    <t>Học phí  tin học</t>
  </si>
  <si>
    <t xml:space="preserve">TrÝch 70% nép vÒ c¬ quan ®¹i diÖn PHONIC </t>
  </si>
  <si>
    <t xml:space="preserve">Nép 5% qu¶n lý PGD </t>
  </si>
  <si>
    <t xml:space="preserve">Chi söa ch÷a, thay thÕ nhá, b¶o d­ìng m¸y vi tÝnh </t>
  </si>
  <si>
    <t>Chi ho¹t ®éng qu¶n lý BGH +GVCN</t>
  </si>
  <si>
    <t>C­íc hßa m¹ng+ ®iÖn tho¹i + vÖ sinh phßng m¸y</t>
  </si>
  <si>
    <t xml:space="preserve">TrÝch 50% ®Çu t­, tr¶ tiÒn vay m¸y tÝnh </t>
  </si>
  <si>
    <t xml:space="preserve">Chi ho¹t ®éng qu¶n lý BGH </t>
  </si>
  <si>
    <t xml:space="preserve">Chi Qu¶n lý phßng m¸y +GVCN </t>
  </si>
  <si>
    <t xml:space="preserve">V¨n phßng phÈm </t>
  </si>
  <si>
    <t xml:space="preserve">Dư năm trước chuyển sang </t>
  </si>
  <si>
    <t xml:space="preserve">                                                                               Ngày 01 tháng 07  năm 2013</t>
  </si>
  <si>
    <t>TỪ THÁNG 9/2012 ĐẾN THÁNG 6/2013</t>
  </si>
  <si>
    <t xml:space="preserve">Kế hoạch nhỏ </t>
  </si>
  <si>
    <t>Báo đội</t>
  </si>
  <si>
    <t>Đơn vị: Trường Tiểu học Tiền an</t>
  </si>
  <si>
    <t xml:space="preserve">Ủng hộ Hội Cha mẹ học sinh </t>
  </si>
  <si>
    <t xml:space="preserve">Người lập </t>
  </si>
  <si>
    <t xml:space="preserve">Lê Thị Yên </t>
  </si>
  <si>
    <t xml:space="preserve">Hiệu trưởng </t>
  </si>
  <si>
    <t xml:space="preserve">                                                                               Ngày 30  tháng 06 năm 2013.</t>
  </si>
  <si>
    <t>Báo đội ( Trả lại cho học  sinh theo QĐ)</t>
  </si>
  <si>
    <t>Kế hoạch nhỏ ( Trả lại cho học  sinh theo QĐ)</t>
  </si>
  <si>
    <t xml:space="preserve">Tiểu mục 6504: Thanh toán tiền vệ sinh môi trường </t>
  </si>
  <si>
    <t>Đã trả hs</t>
  </si>
  <si>
    <t xml:space="preserve">Nước uống: Thu 65.000/ HS </t>
  </si>
  <si>
    <t>Số tiền nước  thu năm học 2012-2013</t>
  </si>
  <si>
    <t xml:space="preserve">N­íc uèng </t>
  </si>
  <si>
    <t>Mua ca cèc phôc vô häc sinh</t>
  </si>
  <si>
    <t>Tr¶ tiÒn c«ng vËn chuyÓn n­íc ®Õn c¸c phßng häc ký I</t>
  </si>
  <si>
    <t xml:space="preserve">Thanh to¸n tiÒn n­íc uèng </t>
  </si>
  <si>
    <t xml:space="preserve">            NGƯỜI LẬP                                                                                             THỦ TRƯỞNG ĐƠN VỊ</t>
  </si>
  <si>
    <t xml:space="preserve">             Lê Thị Yên </t>
  </si>
  <si>
    <t>QUYẾT TOÁN THU - CHI KHOẢN ĐÓNG GÓP TỰ NGUYỆN HỌC SINH</t>
  </si>
  <si>
    <t xml:space="preserve">Đơn vị: Trường Tiểu học Nguyễn Văn Thuần </t>
  </si>
  <si>
    <t xml:space="preserve">Nguyễn Văn Hùng </t>
  </si>
  <si>
    <t>Biểu số 1d</t>
  </si>
  <si>
    <t>TRƯỜNG TH NGUYỄN VĂN THUẦN</t>
  </si>
  <si>
    <t>CỘNG HÒA XÃ HỘI CHỦ NGHĨA VIỆT NAM</t>
  </si>
  <si>
    <t>Chương: 622. Loại: 14  Khoản: 03</t>
  </si>
  <si>
    <t>Độc lập - Tự do - Hạnh phúc</t>
  </si>
  <si>
    <t>Mã số ĐVSDNS: 1026579</t>
  </si>
  <si>
    <t>Quảng Yên, ngày 10 Tháng 01 năm 2017</t>
  </si>
  <si>
    <t>PHÂN KHAI CHI TIẾT
DỰ TOÁN CHI NGÂN SÁCH NĂM 2017</t>
  </si>
  <si>
    <t>ĐVT: đồng</t>
  </si>
  <si>
    <t>Mục</t>
  </si>
  <si>
    <t>Tiểu
 mục</t>
  </si>
  <si>
    <t>Kinh phí</t>
  </si>
  <si>
    <t xml:space="preserve">giao lương </t>
  </si>
  <si>
    <t>Lương ngạch, bậc theo quỹ lương được duyệt</t>
  </si>
  <si>
    <t>Tiền công trả cho lao động thường xuyên theo hợp đồng</t>
  </si>
  <si>
    <t>Phụ cấp chức vụ</t>
  </si>
  <si>
    <t>Phụ cấp ưu đãi nghề</t>
  </si>
  <si>
    <t xml:space="preserve">Phụ cấp  thâm niên nghề </t>
  </si>
  <si>
    <t xml:space="preserve">Phụ cấp trách nhiệm </t>
  </si>
  <si>
    <t>Phụ cấp thâm niên vượt khung</t>
  </si>
  <si>
    <t>Tiền nước uống</t>
  </si>
  <si>
    <t>Các khoản khác</t>
  </si>
  <si>
    <t>TÝnh c¸c kho¶n ®ãng gãp</t>
  </si>
  <si>
    <t>Bảo hiểm xã hội</t>
  </si>
  <si>
    <t>Bảo hiểm y tế</t>
  </si>
  <si>
    <t>Kinh phí công đoàn</t>
  </si>
  <si>
    <t>Bảo hiểm thất nghiệp</t>
  </si>
  <si>
    <t>Các khoản thanh toán khác cho cá nhân</t>
  </si>
  <si>
    <t>Chi chênh lệch thu nhập thực tế so với lương ngạch bậc, chức vụ</t>
  </si>
  <si>
    <t>giao</t>
  </si>
  <si>
    <t>Chi nghiệp vụ chuyên môn</t>
  </si>
  <si>
    <t>Thanh toán tiền điện</t>
  </si>
  <si>
    <t>Thanh toán tiền nước</t>
  </si>
  <si>
    <t>Thanh toán tiền nhiên liệu</t>
  </si>
  <si>
    <t>Thanh toán tiền vệ sinh, môi trường</t>
  </si>
  <si>
    <t>Văn phòng phẩm</t>
  </si>
  <si>
    <t>Mua sắm công cụ, dụng cụ văn phòng</t>
  </si>
  <si>
    <t>Vật tư văn phòng khác</t>
  </si>
  <si>
    <t>Cước phí điện thoại trong nước</t>
  </si>
  <si>
    <t>Cước phí bưu chính</t>
  </si>
  <si>
    <t>Thuê bao đường điện thoại</t>
  </si>
  <si>
    <t>Hội nghị</t>
  </si>
  <si>
    <t>Bồi dưỡng giảng viên báo cáo viên</t>
  </si>
  <si>
    <t xml:space="preserve">Các khoản chi thuê mướn khác phục vụ hội nghị </t>
  </si>
  <si>
    <t>Chi phí khác</t>
  </si>
  <si>
    <t>Tiền vé máy bay, tàu, xe</t>
  </si>
  <si>
    <t>Phụ cấp công tác phí</t>
  </si>
  <si>
    <t>Tiền thuê phòng ngủ</t>
  </si>
  <si>
    <t>Khoán công tác phí</t>
  </si>
  <si>
    <t xml:space="preserve">Thuê phương tiện vận chuyển </t>
  </si>
  <si>
    <t xml:space="preserve">Thuê lao động trong nước </t>
  </si>
  <si>
    <t>Chi phí thuê mướn khác</t>
  </si>
  <si>
    <t>Sửa chữa tài sản phục vụ công tác chuyên môn và duy tu, bảo dưỡng các công trình cơ sở hạ tầng từ kinh phí thường xuyên</t>
  </si>
  <si>
    <t xml:space="preserve">Nhà cửa </t>
  </si>
  <si>
    <t>Thiết bị tin học</t>
  </si>
  <si>
    <t>Máy photocopy</t>
  </si>
  <si>
    <t>Đường điện, cấp thoát nước</t>
  </si>
  <si>
    <t>Các tài sản và công trình hạ tầng cơ sở khác</t>
  </si>
  <si>
    <t>Chi phí nghiệp vụ chuyên môn của từng ngành</t>
  </si>
  <si>
    <t>Mua hàng hóa, vật tư dùng cho chuyên môn</t>
  </si>
  <si>
    <t xml:space="preserve">Trang thiết bị kỹ thuật chuyên dụng ( Không phải là TSCĐ) </t>
  </si>
  <si>
    <t xml:space="preserve">Chi mua in ấn, phô tô tài liệu chỉ dùng cho CM của ngành </t>
  </si>
  <si>
    <t>Đồng phục, trang phục</t>
  </si>
  <si>
    <t>Sách, tài liệu, chế độ dùng cho chuyên môn (không phải là tài sản cố định)</t>
  </si>
  <si>
    <t>Chi mua sắm, sửa chữa</t>
  </si>
  <si>
    <t>Mua sắm tài sản dùng cho công tác chuyên môn</t>
  </si>
  <si>
    <t>Tài sản khác</t>
  </si>
  <si>
    <t>IV</t>
  </si>
  <si>
    <t>Các khoản chi khác</t>
  </si>
  <si>
    <t>Chi hỗ trợ khác</t>
  </si>
  <si>
    <t>Chi tiếp khách</t>
  </si>
  <si>
    <t>Chi các khoản khác</t>
  </si>
  <si>
    <t>TỔNG CỘNG</t>
  </si>
  <si>
    <t>Cộng Hòa  ngày   10  tháng 01 năm 2017</t>
  </si>
  <si>
    <t xml:space="preserve">                 KẾ TOÁN</t>
  </si>
  <si>
    <t>HIỆU TRƯỞNG</t>
  </si>
  <si>
    <t xml:space="preserve">Lê Thị  Yên </t>
  </si>
  <si>
    <t>Số liệu báo cáo quyết toán Quý I</t>
  </si>
  <si>
    <t>Lũy kế  Số liệu quyết toán</t>
  </si>
  <si>
    <t>Tiểu mục 6404: Chi chênh lệch thu nhập thực tế so với lương</t>
  </si>
  <si>
    <t xml:space="preserve">Tiểu mục 6449: Chi trợ cấp, phụcấp </t>
  </si>
  <si>
    <t xml:space="preserve">Tiểu mục 6799: Thuê mướn khác </t>
  </si>
  <si>
    <t xml:space="preserve">Tiểu mục 6917: Bảo trì hoàn thiện phần mềm máy tính </t>
  </si>
  <si>
    <t>Tiểu mục 6921: Đường điện, cấp thoát nước</t>
  </si>
  <si>
    <t>Tiểu mục 7002: Trang thiệt bị không phải TSCĐ</t>
  </si>
  <si>
    <t xml:space="preserve">Mục 7950: Chi lập các  quỹ của đơn vị </t>
  </si>
  <si>
    <t xml:space="preserve">Mục 7952: Chi lập quỹ phúc lợi của đơn vị </t>
  </si>
  <si>
    <t>Ngân sách cấp:  ( Nguồn kinh phí tự chủ)</t>
  </si>
  <si>
    <t xml:space="preserve"> Tiểu mục 6299: Các khoản khác </t>
  </si>
  <si>
    <t xml:space="preserve">Tiểu mục 6757: Thuê lao động trong nước </t>
  </si>
  <si>
    <t xml:space="preserve"> QUÝ III NĂM 2016</t>
  </si>
  <si>
    <t>Số liệu báo cáo quyết toán Quý II</t>
  </si>
  <si>
    <t>Số liệu báo cáo quyết toán Quý III</t>
  </si>
  <si>
    <t>Mục 66500:Hội nghị</t>
  </si>
  <si>
    <t>Tiểu mục 6657: Các khoản thuê mướn khác</t>
  </si>
  <si>
    <t xml:space="preserve">Tiểu mục 6699: Chi phí khác </t>
  </si>
  <si>
    <t>Tiểu mục 7003: In ấn phô tô tài liệu</t>
  </si>
  <si>
    <t xml:space="preserve">        Ngày 10 tháng 10 năm 2016</t>
  </si>
  <si>
    <t xml:space="preserve">6100: Phụ cấp Lương </t>
  </si>
  <si>
    <t xml:space="preserve">6149: Chi khác </t>
  </si>
  <si>
    <t>7165: Chi hỗ trợ CP học tập cho học sinh</t>
  </si>
  <si>
    <t>Chi không thường  xuyên</t>
  </si>
  <si>
    <t xml:space="preserve"> QUÝ IV NĂM 2016</t>
  </si>
  <si>
    <t>Số liệu báo cáo quyết toán Quý Iv</t>
  </si>
  <si>
    <t>7004: Đồng phục cho GV thể dục</t>
  </si>
  <si>
    <t xml:space="preserve">        Ngày 20 tháng 01 năm 20 17</t>
  </si>
  <si>
    <t xml:space="preserve">Tiểu mục 6652: Bồi dường BC viên... </t>
  </si>
  <si>
    <t>Tiểu mục 6907:  Nhà cửa</t>
  </si>
  <si>
    <t xml:space="preserve">Trông xe đạp </t>
  </si>
  <si>
    <t xml:space="preserve">Xã hội hóa GD: </t>
  </si>
  <si>
    <t>Số tiền ủng hộ năm 2015-2016</t>
  </si>
  <si>
    <t>Số tiền thu  năm học 2015-2016</t>
  </si>
  <si>
    <t xml:space="preserve">        Ngày 05 tháng 04 năm 2017</t>
  </si>
  <si>
    <t xml:space="preserve"> QUÝ I NĂM 2017</t>
  </si>
  <si>
    <t>Tiểu mục 6099: Tiền công trả cho người lao động HĐPGD</t>
  </si>
  <si>
    <t>Tiểu mục 6099: Tiền công trả cho người lao động TX theo HĐ</t>
  </si>
  <si>
    <t>Tiểu mục 6758: Thuê đào tạo lại cán bộ</t>
  </si>
  <si>
    <t>Tiểu mục 6906: Điều hòa nhiệt độ</t>
  </si>
  <si>
    <t>Tiểu mục 6907: Nhà cửa</t>
  </si>
  <si>
    <t xml:space="preserve">7004: Đồng phục trang phục </t>
  </si>
  <si>
    <t>TỔNG CHI KHÔNG THƯỜNG XUYÊN (NGUỒN 12)</t>
  </si>
  <si>
    <t xml:space="preserve">        Ngày 10 tháng 07 năm 2017</t>
  </si>
  <si>
    <t xml:space="preserve"> QUÝ II NĂM 2017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</si>
</sst>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"/>
    <numFmt numFmtId="174" formatCode="0.0"/>
    <numFmt numFmtId="175" formatCode="0.0000"/>
    <numFmt numFmtId="176" formatCode="#,##0.0"/>
    <numFmt numFmtId="177" formatCode="0;\-0;;@"/>
    <numFmt numFmtId="178" formatCode="_(* #,##0.0_);_(* \(#,##0.0\);_(* &quot;-&quot;??_);_(@_)"/>
    <numFmt numFmtId="179" formatCode="_(* #,##0.0_);_(* \(#,##0.0\);_(* &quot;-&quot;?_);_(@_)"/>
  </numFmts>
  <fonts count="66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.VnTime"/>
      <family val="2"/>
    </font>
    <font>
      <b/>
      <i/>
      <sz val="14"/>
      <name val="Times New Roman"/>
      <family val="1"/>
    </font>
    <font>
      <sz val="18"/>
      <name val="Times New Roman"/>
      <family val="1"/>
    </font>
    <font>
      <b/>
      <i/>
      <sz val="12"/>
      <name val=".VnTime"/>
      <family val="2"/>
    </font>
    <font>
      <b/>
      <i/>
      <sz val="14"/>
      <name val=".VnTime"/>
      <family val="2"/>
    </font>
    <font>
      <sz val="14"/>
      <name val=".VnTime"/>
      <family val="2"/>
    </font>
    <font>
      <sz val="12"/>
      <name val=".VnTime"/>
      <family val="2"/>
    </font>
    <font>
      <sz val="9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.VnTime"/>
      <family val="2"/>
    </font>
    <font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.VnTime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15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3" fontId="11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0" xfId="0" applyFont="1" applyAlignment="1">
      <alignment horizontal="center" vertical="center"/>
    </xf>
    <xf numFmtId="172" fontId="0" fillId="0" borderId="0" xfId="41" applyNumberFormat="1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20" fillId="35" borderId="16" xfId="0" applyFont="1" applyFill="1" applyBorder="1" applyAlignment="1" applyProtection="1">
      <alignment horizontal="left" vertical="center" wrapText="1" shrinkToFit="1"/>
      <protection locked="0"/>
    </xf>
    <xf numFmtId="0" fontId="20" fillId="35" borderId="16" xfId="0" applyFont="1" applyFill="1" applyBorder="1" applyAlignment="1" applyProtection="1">
      <alignment horizontal="center" vertical="center" wrapText="1" shrinkToFit="1"/>
      <protection locked="0"/>
    </xf>
    <xf numFmtId="3" fontId="62" fillId="35" borderId="16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36" borderId="16" xfId="0" applyNumberFormat="1" applyFont="1" applyFill="1" applyBorder="1" applyAlignment="1">
      <alignment horizontal="left" vertical="center"/>
    </xf>
    <xf numFmtId="3" fontId="63" fillId="0" borderId="0" xfId="0" applyNumberFormat="1" applyFont="1" applyAlignment="1">
      <alignment/>
    </xf>
    <xf numFmtId="0" fontId="2" fillId="0" borderId="16" xfId="0" applyFont="1" applyBorder="1" applyAlignment="1">
      <alignment horizontal="center" vertical="center"/>
    </xf>
    <xf numFmtId="0" fontId="20" fillId="37" borderId="16" xfId="0" applyFont="1" applyFill="1" applyBorder="1" applyAlignment="1" applyProtection="1">
      <alignment horizontal="left" vertical="center" wrapText="1" shrinkToFit="1"/>
      <protection locked="0"/>
    </xf>
    <xf numFmtId="0" fontId="20" fillId="37" borderId="16" xfId="0" applyFont="1" applyFill="1" applyBorder="1" applyAlignment="1" applyProtection="1">
      <alignment horizontal="center" vertical="center" wrapText="1" shrinkToFit="1"/>
      <protection locked="0"/>
    </xf>
    <xf numFmtId="3" fontId="20" fillId="38" borderId="16" xfId="0" applyNumberFormat="1" applyFont="1" applyFill="1" applyBorder="1" applyAlignment="1" applyProtection="1">
      <alignment horizontal="right" vertical="center" wrapText="1" shrinkToFit="1"/>
      <protection locked="0"/>
    </xf>
    <xf numFmtId="3" fontId="0" fillId="0" borderId="16" xfId="0" applyNumberFormat="1" applyFont="1" applyBorder="1" applyAlignment="1">
      <alignment horizontal="left" vertical="center"/>
    </xf>
    <xf numFmtId="3" fontId="0" fillId="36" borderId="0" xfId="0" applyNumberFormat="1" applyFill="1" applyAlignment="1">
      <alignment/>
    </xf>
    <xf numFmtId="0" fontId="21" fillId="37" borderId="16" xfId="0" applyFont="1" applyFill="1" applyBorder="1" applyAlignment="1" applyProtection="1">
      <alignment horizontal="left" vertical="center" wrapText="1" shrinkToFit="1"/>
      <protection locked="0"/>
    </xf>
    <xf numFmtId="0" fontId="21" fillId="37" borderId="16" xfId="0" applyFont="1" applyFill="1" applyBorder="1" applyAlignment="1" applyProtection="1">
      <alignment horizontal="center" vertical="center" wrapText="1" shrinkToFit="1"/>
      <protection locked="0"/>
    </xf>
    <xf numFmtId="172" fontId="21" fillId="37" borderId="16" xfId="41" applyNumberFormat="1" applyFont="1" applyFill="1" applyBorder="1" applyAlignment="1" applyProtection="1">
      <alignment horizontal="right" vertical="center" wrapText="1" shrinkToFit="1"/>
      <protection locked="0"/>
    </xf>
    <xf numFmtId="3" fontId="2" fillId="0" borderId="16" xfId="0" applyNumberFormat="1" applyFont="1" applyBorder="1" applyAlignment="1">
      <alignment horizontal="left" vertical="center"/>
    </xf>
    <xf numFmtId="3" fontId="21" fillId="37" borderId="16" xfId="0" applyNumberFormat="1" applyFont="1" applyFill="1" applyBorder="1" applyAlignment="1" applyProtection="1">
      <alignment horizontal="right" vertical="center" wrapText="1" shrinkToFit="1"/>
      <protection locked="0"/>
    </xf>
    <xf numFmtId="178" fontId="0" fillId="0" borderId="0" xfId="41" applyNumberFormat="1" applyFont="1" applyAlignment="1">
      <alignment/>
    </xf>
    <xf numFmtId="179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3" fontId="20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3" fontId="20" fillId="37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0" xfId="0" applyFont="1" applyAlignment="1">
      <alignment/>
    </xf>
    <xf numFmtId="3" fontId="20" fillId="35" borderId="16" xfId="0" applyNumberFormat="1" applyFont="1" applyFill="1" applyBorder="1" applyAlignment="1" applyProtection="1">
      <alignment horizontal="right" vertical="center" wrapText="1" shrinkToFit="1"/>
      <protection locked="0"/>
    </xf>
    <xf numFmtId="172" fontId="63" fillId="0" borderId="0" xfId="0" applyNumberFormat="1" applyFont="1" applyAlignment="1">
      <alignment/>
    </xf>
    <xf numFmtId="0" fontId="0" fillId="36" borderId="0" xfId="0" applyFill="1" applyAlignment="1">
      <alignment/>
    </xf>
    <xf numFmtId="172" fontId="17" fillId="0" borderId="0" xfId="41" applyNumberFormat="1" applyFont="1" applyAlignment="1">
      <alignment/>
    </xf>
    <xf numFmtId="3" fontId="64" fillId="0" borderId="16" xfId="0" applyNumberFormat="1" applyFont="1" applyBorder="1" applyAlignment="1">
      <alignment horizontal="left" vertical="center"/>
    </xf>
    <xf numFmtId="3" fontId="21" fillId="38" borderId="16" xfId="0" applyNumberFormat="1" applyFont="1" applyFill="1" applyBorder="1" applyAlignment="1" applyProtection="1">
      <alignment horizontal="right" vertical="center" wrapText="1" shrinkToFit="1"/>
      <protection locked="0"/>
    </xf>
    <xf numFmtId="172" fontId="0" fillId="0" borderId="0" xfId="0" applyNumberFormat="1" applyAlignment="1">
      <alignment/>
    </xf>
    <xf numFmtId="0" fontId="22" fillId="0" borderId="0" xfId="0" applyFont="1" applyAlignment="1">
      <alignment/>
    </xf>
    <xf numFmtId="172" fontId="22" fillId="0" borderId="0" xfId="41" applyNumberFormat="1" applyFont="1" applyAlignment="1">
      <alignment/>
    </xf>
    <xf numFmtId="172" fontId="17" fillId="36" borderId="0" xfId="41" applyNumberFormat="1" applyFont="1" applyFill="1" applyAlignment="1">
      <alignment/>
    </xf>
    <xf numFmtId="0" fontId="0" fillId="0" borderId="17" xfId="0" applyFont="1" applyBorder="1" applyAlignment="1">
      <alignment horizontal="center" vertical="center"/>
    </xf>
    <xf numFmtId="0" fontId="21" fillId="37" borderId="17" xfId="0" applyFont="1" applyFill="1" applyBorder="1" applyAlignment="1" applyProtection="1">
      <alignment horizontal="left" vertical="center" wrapText="1" shrinkToFit="1"/>
      <protection locked="0"/>
    </xf>
    <xf numFmtId="0" fontId="21" fillId="37" borderId="17" xfId="0" applyFont="1" applyFill="1" applyBorder="1" applyAlignment="1" applyProtection="1">
      <alignment horizontal="center" vertical="center" wrapText="1" shrinkToFit="1"/>
      <protection locked="0"/>
    </xf>
    <xf numFmtId="3" fontId="21" fillId="37" borderId="17" xfId="0" applyNumberFormat="1" applyFont="1" applyFill="1" applyBorder="1" applyAlignment="1" applyProtection="1">
      <alignment horizontal="right" vertical="center" wrapText="1" shrinkToFit="1"/>
      <protection locked="0"/>
    </xf>
    <xf numFmtId="3" fontId="0" fillId="0" borderId="17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72" fontId="63" fillId="36" borderId="0" xfId="0" applyNumberFormat="1" applyFont="1" applyFill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69" fontId="3" fillId="0" borderId="0" xfId="0" applyNumberFormat="1" applyFont="1" applyAlignment="1">
      <alignment/>
    </xf>
    <xf numFmtId="0" fontId="4" fillId="39" borderId="0" xfId="0" applyFont="1" applyFill="1" applyAlignment="1">
      <alignment/>
    </xf>
    <xf numFmtId="169" fontId="4" fillId="39" borderId="0" xfId="42" applyFont="1" applyFill="1" applyAlignment="1">
      <alignment/>
    </xf>
    <xf numFmtId="0" fontId="3" fillId="39" borderId="0" xfId="0" applyFont="1" applyFill="1" applyAlignment="1">
      <alignment/>
    </xf>
    <xf numFmtId="0" fontId="5" fillId="39" borderId="0" xfId="0" applyFont="1" applyFill="1" applyAlignment="1">
      <alignment horizontal="right"/>
    </xf>
    <xf numFmtId="169" fontId="3" fillId="39" borderId="10" xfId="42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0" xfId="0" applyFont="1" applyFill="1" applyAlignment="1">
      <alignment horizontal="center" vertical="center" wrapText="1"/>
    </xf>
    <xf numFmtId="169" fontId="3" fillId="39" borderId="10" xfId="42" applyFont="1" applyFill="1" applyBorder="1" applyAlignment="1">
      <alignment/>
    </xf>
    <xf numFmtId="3" fontId="3" fillId="39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/>
    </xf>
    <xf numFmtId="169" fontId="4" fillId="39" borderId="10" xfId="42" applyFont="1" applyFill="1" applyBorder="1" applyAlignment="1">
      <alignment/>
    </xf>
    <xf numFmtId="3" fontId="4" fillId="39" borderId="10" xfId="0" applyNumberFormat="1" applyFont="1" applyFill="1" applyBorder="1" applyAlignment="1">
      <alignment/>
    </xf>
    <xf numFmtId="0" fontId="4" fillId="39" borderId="10" xfId="0" applyFont="1" applyFill="1" applyBorder="1" applyAlignment="1">
      <alignment/>
    </xf>
    <xf numFmtId="169" fontId="4" fillId="39" borderId="10" xfId="42" applyFont="1" applyFill="1" applyBorder="1" applyAlignment="1">
      <alignment vertical="center" wrapText="1"/>
    </xf>
    <xf numFmtId="3" fontId="4" fillId="39" borderId="10" xfId="0" applyNumberFormat="1" applyFont="1" applyFill="1" applyBorder="1" applyAlignment="1">
      <alignment vertical="center" wrapText="1"/>
    </xf>
    <xf numFmtId="0" fontId="4" fillId="39" borderId="0" xfId="0" applyFont="1" applyFill="1" applyAlignment="1">
      <alignment vertical="center" wrapText="1"/>
    </xf>
    <xf numFmtId="169" fontId="4" fillId="39" borderId="10" xfId="42" applyFont="1" applyFill="1" applyBorder="1" applyAlignment="1">
      <alignment/>
    </xf>
    <xf numFmtId="0" fontId="4" fillId="39" borderId="0" xfId="0" applyFont="1" applyFill="1" applyAlignment="1">
      <alignment/>
    </xf>
    <xf numFmtId="169" fontId="0" fillId="39" borderId="10" xfId="42" applyFont="1" applyFill="1" applyBorder="1" applyAlignment="1">
      <alignment/>
    </xf>
    <xf numFmtId="3" fontId="2" fillId="39" borderId="10" xfId="0" applyNumberFormat="1" applyFont="1" applyFill="1" applyBorder="1" applyAlignment="1">
      <alignment/>
    </xf>
    <xf numFmtId="0" fontId="2" fillId="39" borderId="0" xfId="0" applyFont="1" applyFill="1" applyAlignment="1">
      <alignment/>
    </xf>
    <xf numFmtId="3" fontId="0" fillId="39" borderId="10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3" fontId="0" fillId="39" borderId="10" xfId="0" applyNumberFormat="1" applyFont="1" applyFill="1" applyBorder="1" applyAlignment="1">
      <alignment vertical="center" wrapText="1"/>
    </xf>
    <xf numFmtId="0" fontId="0" fillId="39" borderId="0" xfId="0" applyFont="1" applyFill="1" applyAlignment="1">
      <alignment vertical="center" wrapText="1"/>
    </xf>
    <xf numFmtId="169" fontId="3" fillId="39" borderId="10" xfId="42" applyFont="1" applyFill="1" applyBorder="1" applyAlignment="1">
      <alignment vertical="center" wrapText="1"/>
    </xf>
    <xf numFmtId="3" fontId="2" fillId="39" borderId="10" xfId="0" applyNumberFormat="1" applyFont="1" applyFill="1" applyBorder="1" applyAlignment="1">
      <alignment vertical="center" wrapText="1"/>
    </xf>
    <xf numFmtId="0" fontId="2" fillId="39" borderId="0" xfId="0" applyFont="1" applyFill="1" applyAlignment="1">
      <alignment vertical="center" wrapText="1"/>
    </xf>
    <xf numFmtId="169" fontId="3" fillId="39" borderId="10" xfId="42" applyFont="1" applyFill="1" applyBorder="1" applyAlignment="1">
      <alignment horizontal="left" vertical="center" wrapText="1"/>
    </xf>
    <xf numFmtId="3" fontId="2" fillId="39" borderId="10" xfId="0" applyNumberFormat="1" applyFont="1" applyFill="1" applyBorder="1" applyAlignment="1">
      <alignment horizontal="left" vertical="center" wrapText="1"/>
    </xf>
    <xf numFmtId="0" fontId="2" fillId="39" borderId="0" xfId="0" applyFont="1" applyFill="1" applyAlignment="1">
      <alignment horizontal="left" vertical="center" wrapText="1"/>
    </xf>
    <xf numFmtId="0" fontId="0" fillId="39" borderId="10" xfId="0" applyFont="1" applyFill="1" applyBorder="1" applyAlignment="1">
      <alignment vertical="center" wrapText="1"/>
    </xf>
    <xf numFmtId="169" fontId="5" fillId="39" borderId="0" xfId="42" applyFont="1" applyFill="1" applyAlignment="1">
      <alignment/>
    </xf>
    <xf numFmtId="169" fontId="2" fillId="39" borderId="0" xfId="42" applyFont="1" applyFill="1" applyAlignment="1">
      <alignment/>
    </xf>
    <xf numFmtId="169" fontId="0" fillId="39" borderId="0" xfId="42" applyFont="1" applyFill="1" applyAlignment="1">
      <alignment/>
    </xf>
    <xf numFmtId="0" fontId="0" fillId="39" borderId="0" xfId="0" applyFill="1" applyAlignment="1">
      <alignment/>
    </xf>
    <xf numFmtId="169" fontId="3" fillId="39" borderId="10" xfId="42" applyFont="1" applyFill="1" applyBorder="1" applyAlignment="1">
      <alignment horizontal="center" vertical="center" wrapText="1"/>
    </xf>
    <xf numFmtId="169" fontId="65" fillId="0" borderId="0" xfId="0" applyNumberFormat="1" applyFont="1" applyAlignment="1">
      <alignment/>
    </xf>
    <xf numFmtId="169" fontId="4" fillId="39" borderId="10" xfId="42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3" fillId="39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172" fontId="4" fillId="39" borderId="10" xfId="41" applyNumberFormat="1" applyFont="1" applyFill="1" applyBorder="1" applyAlignment="1">
      <alignment/>
    </xf>
    <xf numFmtId="172" fontId="4" fillId="0" borderId="10" xfId="41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44</xdr:row>
      <xdr:rowOff>47625</xdr:rowOff>
    </xdr:from>
    <xdr:to>
      <xdr:col>2</xdr:col>
      <xdr:colOff>352425</xdr:colOff>
      <xdr:row>44</xdr:row>
      <xdr:rowOff>47625</xdr:rowOff>
    </xdr:to>
    <xdr:sp>
      <xdr:nvSpPr>
        <xdr:cNvPr id="1" name="Line 3"/>
        <xdr:cNvSpPr>
          <a:spLocks/>
        </xdr:cNvSpPr>
      </xdr:nvSpPr>
      <xdr:spPr>
        <a:xfrm>
          <a:off x="2219325" y="164782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1857375</xdr:colOff>
      <xdr:row>2</xdr:row>
      <xdr:rowOff>38100</xdr:rowOff>
    </xdr:from>
    <xdr:to>
      <xdr:col>2</xdr:col>
      <xdr:colOff>409575</xdr:colOff>
      <xdr:row>2</xdr:row>
      <xdr:rowOff>38100</xdr:rowOff>
    </xdr:to>
    <xdr:sp>
      <xdr:nvSpPr>
        <xdr:cNvPr id="2" name="Line 4"/>
        <xdr:cNvSpPr>
          <a:spLocks/>
        </xdr:cNvSpPr>
      </xdr:nvSpPr>
      <xdr:spPr>
        <a:xfrm>
          <a:off x="2209800" y="4953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1866900</xdr:colOff>
      <xdr:row>167</xdr:row>
      <xdr:rowOff>47625</xdr:rowOff>
    </xdr:from>
    <xdr:to>
      <xdr:col>2</xdr:col>
      <xdr:colOff>352425</xdr:colOff>
      <xdr:row>167</xdr:row>
      <xdr:rowOff>47625</xdr:rowOff>
    </xdr:to>
    <xdr:sp>
      <xdr:nvSpPr>
        <xdr:cNvPr id="3" name="Line 5"/>
        <xdr:cNvSpPr>
          <a:spLocks/>
        </xdr:cNvSpPr>
      </xdr:nvSpPr>
      <xdr:spPr>
        <a:xfrm>
          <a:off x="2219325" y="482917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1866900</xdr:colOff>
      <xdr:row>84</xdr:row>
      <xdr:rowOff>47625</xdr:rowOff>
    </xdr:from>
    <xdr:to>
      <xdr:col>2</xdr:col>
      <xdr:colOff>352425</xdr:colOff>
      <xdr:row>84</xdr:row>
      <xdr:rowOff>47625</xdr:rowOff>
    </xdr:to>
    <xdr:sp>
      <xdr:nvSpPr>
        <xdr:cNvPr id="4" name="Line 6"/>
        <xdr:cNvSpPr>
          <a:spLocks/>
        </xdr:cNvSpPr>
      </xdr:nvSpPr>
      <xdr:spPr>
        <a:xfrm>
          <a:off x="2219325" y="316896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1857375</xdr:colOff>
      <xdr:row>2</xdr:row>
      <xdr:rowOff>38100</xdr:rowOff>
    </xdr:from>
    <xdr:to>
      <xdr:col>2</xdr:col>
      <xdr:colOff>409575</xdr:colOff>
      <xdr:row>2</xdr:row>
      <xdr:rowOff>38100</xdr:rowOff>
    </xdr:to>
    <xdr:sp>
      <xdr:nvSpPr>
        <xdr:cNvPr id="5" name="Line 7"/>
        <xdr:cNvSpPr>
          <a:spLocks/>
        </xdr:cNvSpPr>
      </xdr:nvSpPr>
      <xdr:spPr>
        <a:xfrm>
          <a:off x="2209800" y="4953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1866900</xdr:colOff>
      <xdr:row>213</xdr:row>
      <xdr:rowOff>47625</xdr:rowOff>
    </xdr:from>
    <xdr:to>
      <xdr:col>2</xdr:col>
      <xdr:colOff>352425</xdr:colOff>
      <xdr:row>213</xdr:row>
      <xdr:rowOff>47625</xdr:rowOff>
    </xdr:to>
    <xdr:sp>
      <xdr:nvSpPr>
        <xdr:cNvPr id="6" name="Line 8"/>
        <xdr:cNvSpPr>
          <a:spLocks/>
        </xdr:cNvSpPr>
      </xdr:nvSpPr>
      <xdr:spPr>
        <a:xfrm>
          <a:off x="2219325" y="574929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1857375</xdr:colOff>
      <xdr:row>43</xdr:row>
      <xdr:rowOff>38100</xdr:rowOff>
    </xdr:from>
    <xdr:to>
      <xdr:col>2</xdr:col>
      <xdr:colOff>409575</xdr:colOff>
      <xdr:row>43</xdr:row>
      <xdr:rowOff>38100</xdr:rowOff>
    </xdr:to>
    <xdr:sp>
      <xdr:nvSpPr>
        <xdr:cNvPr id="7" name="Line 9"/>
        <xdr:cNvSpPr>
          <a:spLocks/>
        </xdr:cNvSpPr>
      </xdr:nvSpPr>
      <xdr:spPr>
        <a:xfrm>
          <a:off x="2209800" y="160972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1857375</xdr:colOff>
      <xdr:row>43</xdr:row>
      <xdr:rowOff>38100</xdr:rowOff>
    </xdr:from>
    <xdr:to>
      <xdr:col>2</xdr:col>
      <xdr:colOff>409575</xdr:colOff>
      <xdr:row>43</xdr:row>
      <xdr:rowOff>38100</xdr:rowOff>
    </xdr:to>
    <xdr:sp>
      <xdr:nvSpPr>
        <xdr:cNvPr id="8" name="Line 10"/>
        <xdr:cNvSpPr>
          <a:spLocks/>
        </xdr:cNvSpPr>
      </xdr:nvSpPr>
      <xdr:spPr>
        <a:xfrm>
          <a:off x="2209800" y="160972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2</xdr:row>
      <xdr:rowOff>57150</xdr:rowOff>
    </xdr:from>
    <xdr:to>
      <xdr:col>1</xdr:col>
      <xdr:colOff>3933825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2505075" y="5334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2</xdr:row>
      <xdr:rowOff>57150</xdr:rowOff>
    </xdr:from>
    <xdr:to>
      <xdr:col>1</xdr:col>
      <xdr:colOff>3933825</xdr:colOff>
      <xdr:row>2</xdr:row>
      <xdr:rowOff>57150</xdr:rowOff>
    </xdr:to>
    <xdr:sp>
      <xdr:nvSpPr>
        <xdr:cNvPr id="1" name="Line 4"/>
        <xdr:cNvSpPr>
          <a:spLocks/>
        </xdr:cNvSpPr>
      </xdr:nvSpPr>
      <xdr:spPr>
        <a:xfrm>
          <a:off x="2486025" y="5334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2</xdr:row>
      <xdr:rowOff>47625</xdr:rowOff>
    </xdr:from>
    <xdr:to>
      <xdr:col>2</xdr:col>
      <xdr:colOff>352425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2305050" y="5238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1933575</xdr:colOff>
      <xdr:row>2</xdr:row>
      <xdr:rowOff>38100</xdr:rowOff>
    </xdr:from>
    <xdr:to>
      <xdr:col>2</xdr:col>
      <xdr:colOff>419100</xdr:colOff>
      <xdr:row>2</xdr:row>
      <xdr:rowOff>38100</xdr:rowOff>
    </xdr:to>
    <xdr:sp>
      <xdr:nvSpPr>
        <xdr:cNvPr id="1" name="Line 3"/>
        <xdr:cNvSpPr>
          <a:spLocks/>
        </xdr:cNvSpPr>
      </xdr:nvSpPr>
      <xdr:spPr>
        <a:xfrm>
          <a:off x="2371725" y="4762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1866900</xdr:colOff>
      <xdr:row>2</xdr:row>
      <xdr:rowOff>47625</xdr:rowOff>
    </xdr:from>
    <xdr:to>
      <xdr:col>2</xdr:col>
      <xdr:colOff>352425</xdr:colOff>
      <xdr:row>2</xdr:row>
      <xdr:rowOff>47625</xdr:rowOff>
    </xdr:to>
    <xdr:sp>
      <xdr:nvSpPr>
        <xdr:cNvPr id="2" name="Line 3"/>
        <xdr:cNvSpPr>
          <a:spLocks/>
        </xdr:cNvSpPr>
      </xdr:nvSpPr>
      <xdr:spPr>
        <a:xfrm>
          <a:off x="2305050" y="4857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1866900</xdr:colOff>
      <xdr:row>3</xdr:row>
      <xdr:rowOff>47625</xdr:rowOff>
    </xdr:from>
    <xdr:to>
      <xdr:col>2</xdr:col>
      <xdr:colOff>352425</xdr:colOff>
      <xdr:row>3</xdr:row>
      <xdr:rowOff>47625</xdr:rowOff>
    </xdr:to>
    <xdr:sp>
      <xdr:nvSpPr>
        <xdr:cNvPr id="3" name="Line 3"/>
        <xdr:cNvSpPr>
          <a:spLocks/>
        </xdr:cNvSpPr>
      </xdr:nvSpPr>
      <xdr:spPr>
        <a:xfrm>
          <a:off x="2305050" y="7239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3</xdr:row>
      <xdr:rowOff>47625</xdr:rowOff>
    </xdr:from>
    <xdr:to>
      <xdr:col>2</xdr:col>
      <xdr:colOff>352425</xdr:colOff>
      <xdr:row>3</xdr:row>
      <xdr:rowOff>47625</xdr:rowOff>
    </xdr:to>
    <xdr:sp>
      <xdr:nvSpPr>
        <xdr:cNvPr id="1" name="Line 3"/>
        <xdr:cNvSpPr>
          <a:spLocks/>
        </xdr:cNvSpPr>
      </xdr:nvSpPr>
      <xdr:spPr>
        <a:xfrm>
          <a:off x="2305050" y="7239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2</xdr:row>
      <xdr:rowOff>47625</xdr:rowOff>
    </xdr:from>
    <xdr:to>
      <xdr:col>2</xdr:col>
      <xdr:colOff>352425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2305050" y="5048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52">
      <selection activeCell="H59" sqref="H59"/>
    </sheetView>
  </sheetViews>
  <sheetFormatPr defaultColWidth="9.00390625" defaultRowHeight="15.75"/>
  <cols>
    <col min="1" max="1" width="4.625" style="0" customWidth="1"/>
    <col min="2" max="2" width="39.00390625" style="0" customWidth="1"/>
    <col min="3" max="4" width="7.625" style="0" customWidth="1"/>
    <col min="5" max="5" width="17.375" style="0" customWidth="1"/>
    <col min="6" max="6" width="17.00390625" style="0" customWidth="1"/>
    <col min="8" max="8" width="16.25390625" style="71" bestFit="1" customWidth="1"/>
    <col min="9" max="9" width="12.625" style="0" bestFit="1" customWidth="1"/>
    <col min="10" max="10" width="11.125" style="0" bestFit="1" customWidth="1"/>
    <col min="11" max="11" width="9.875" style="0" bestFit="1" customWidth="1"/>
  </cols>
  <sheetData>
    <row r="1" spans="1:6" ht="15.75">
      <c r="A1" s="70"/>
      <c r="B1" s="70"/>
      <c r="C1" s="70"/>
      <c r="D1" s="70"/>
      <c r="E1" s="174" t="s">
        <v>131</v>
      </c>
      <c r="F1" s="174"/>
    </row>
    <row r="2" spans="1:6" ht="20.25" customHeight="1">
      <c r="A2" s="72" t="s">
        <v>132</v>
      </c>
      <c r="B2" s="72"/>
      <c r="C2" s="173" t="s">
        <v>133</v>
      </c>
      <c r="D2" s="173"/>
      <c r="E2" s="173"/>
      <c r="F2" s="173"/>
    </row>
    <row r="3" spans="1:6" ht="20.25" customHeight="1">
      <c r="A3" s="72" t="s">
        <v>134</v>
      </c>
      <c r="B3" s="72"/>
      <c r="C3" s="173" t="s">
        <v>135</v>
      </c>
      <c r="D3" s="173"/>
      <c r="E3" s="173"/>
      <c r="F3" s="173"/>
    </row>
    <row r="4" spans="1:6" ht="20.25" customHeight="1">
      <c r="A4" s="72" t="s">
        <v>136</v>
      </c>
      <c r="B4" s="72"/>
      <c r="C4" s="175" t="s">
        <v>137</v>
      </c>
      <c r="D4" s="175"/>
      <c r="E4" s="175"/>
      <c r="F4" s="175"/>
    </row>
    <row r="5" spans="1:6" ht="49.5" customHeight="1">
      <c r="A5" s="176" t="s">
        <v>138</v>
      </c>
      <c r="B5" s="176"/>
      <c r="C5" s="176"/>
      <c r="D5" s="176"/>
      <c r="E5" s="176"/>
      <c r="F5" s="176"/>
    </row>
    <row r="6" spans="1:6" ht="21.75" customHeight="1">
      <c r="A6" s="74"/>
      <c r="B6" s="75"/>
      <c r="C6" s="74"/>
      <c r="D6" s="74"/>
      <c r="E6" s="76"/>
      <c r="F6" s="77" t="s">
        <v>139</v>
      </c>
    </row>
    <row r="7" spans="1:8" ht="48" customHeight="1">
      <c r="A7" s="27" t="s">
        <v>4</v>
      </c>
      <c r="B7" s="78" t="s">
        <v>5</v>
      </c>
      <c r="C7" s="78" t="s">
        <v>140</v>
      </c>
      <c r="D7" s="27" t="s">
        <v>141</v>
      </c>
      <c r="E7" s="33" t="s">
        <v>142</v>
      </c>
      <c r="F7" s="33"/>
      <c r="H7" s="71" t="s">
        <v>143</v>
      </c>
    </row>
    <row r="8" spans="1:9" ht="29.25" customHeight="1">
      <c r="A8" s="79" t="s">
        <v>78</v>
      </c>
      <c r="B8" s="80" t="s">
        <v>8</v>
      </c>
      <c r="C8" s="81"/>
      <c r="D8" s="81"/>
      <c r="E8" s="82">
        <f>E9+E11+E13+E19+E22</f>
        <v>2446400000</v>
      </c>
      <c r="F8" s="83"/>
      <c r="H8" s="71">
        <v>2531000000</v>
      </c>
      <c r="I8" s="84">
        <f>H8-E8</f>
        <v>84600000</v>
      </c>
    </row>
    <row r="9" spans="1:11" ht="29.25" customHeight="1">
      <c r="A9" s="85">
        <v>1</v>
      </c>
      <c r="B9" s="86" t="s">
        <v>10</v>
      </c>
      <c r="C9" s="87">
        <v>6000</v>
      </c>
      <c r="D9" s="87"/>
      <c r="E9" s="88">
        <f>E10</f>
        <v>1360000000</v>
      </c>
      <c r="F9" s="89"/>
      <c r="H9" s="71">
        <f>E9+E11+E13+E22+E54</f>
        <v>2531000000</v>
      </c>
      <c r="I9" s="90">
        <f>E9+E11+E13+E22+E54</f>
        <v>2531000000</v>
      </c>
      <c r="J9">
        <v>2531000000</v>
      </c>
      <c r="K9" s="8">
        <f>J9-I9</f>
        <v>0</v>
      </c>
    </row>
    <row r="10" spans="1:8" ht="29.25" customHeight="1">
      <c r="A10" s="85"/>
      <c r="B10" s="91" t="s">
        <v>144</v>
      </c>
      <c r="C10" s="92"/>
      <c r="D10" s="92">
        <v>6001</v>
      </c>
      <c r="E10" s="93">
        <v>1360000000</v>
      </c>
      <c r="F10" s="94"/>
      <c r="H10" s="71">
        <f>E9+E11+E13+E22+E54</f>
        <v>2531000000</v>
      </c>
    </row>
    <row r="11" spans="1:6" ht="34.5" customHeight="1">
      <c r="A11" s="85">
        <v>2</v>
      </c>
      <c r="B11" s="86" t="s">
        <v>145</v>
      </c>
      <c r="C11" s="87">
        <v>6050</v>
      </c>
      <c r="D11" s="92"/>
      <c r="E11" s="88">
        <v>35000000</v>
      </c>
      <c r="F11" s="94"/>
    </row>
    <row r="12" spans="1:9" ht="33.75" customHeight="1">
      <c r="A12" s="85"/>
      <c r="B12" s="91" t="s">
        <v>145</v>
      </c>
      <c r="C12" s="92"/>
      <c r="D12" s="92">
        <v>6099</v>
      </c>
      <c r="E12" s="95">
        <v>35000000</v>
      </c>
      <c r="F12" s="94"/>
      <c r="H12" s="96">
        <v>2.1</v>
      </c>
      <c r="I12" s="97">
        <f>H12*1210000*12</f>
        <v>30492000</v>
      </c>
    </row>
    <row r="13" spans="1:6" ht="29.25" customHeight="1">
      <c r="A13" s="85">
        <v>3</v>
      </c>
      <c r="B13" s="86" t="s">
        <v>11</v>
      </c>
      <c r="C13" s="87">
        <v>6100</v>
      </c>
      <c r="D13" s="87"/>
      <c r="E13" s="88">
        <f>SUM(E14:E18)</f>
        <v>652000000</v>
      </c>
      <c r="F13" s="89"/>
    </row>
    <row r="14" spans="1:6" ht="29.25" customHeight="1">
      <c r="A14" s="98"/>
      <c r="B14" s="91" t="s">
        <v>146</v>
      </c>
      <c r="C14" s="92"/>
      <c r="D14" s="92">
        <v>6101</v>
      </c>
      <c r="E14" s="95">
        <v>24000000</v>
      </c>
      <c r="F14" s="89"/>
    </row>
    <row r="15" spans="1:6" ht="29.25" customHeight="1">
      <c r="A15" s="98"/>
      <c r="B15" s="91" t="s">
        <v>147</v>
      </c>
      <c r="C15" s="92"/>
      <c r="D15" s="92">
        <v>6112</v>
      </c>
      <c r="E15" s="95">
        <v>420000000</v>
      </c>
      <c r="F15" s="89"/>
    </row>
    <row r="16" spans="1:6" ht="29.25" customHeight="1">
      <c r="A16" s="85"/>
      <c r="B16" s="91" t="s">
        <v>148</v>
      </c>
      <c r="C16" s="92"/>
      <c r="D16" s="92">
        <v>6115</v>
      </c>
      <c r="E16" s="95">
        <v>185000000</v>
      </c>
      <c r="F16" s="94"/>
    </row>
    <row r="17" spans="1:6" ht="29.25" customHeight="1">
      <c r="A17" s="98"/>
      <c r="B17" s="91" t="s">
        <v>149</v>
      </c>
      <c r="C17" s="92"/>
      <c r="D17" s="92">
        <v>6113</v>
      </c>
      <c r="E17" s="95">
        <v>8000000</v>
      </c>
      <c r="F17" s="89"/>
    </row>
    <row r="18" spans="1:6" ht="29.25" customHeight="1">
      <c r="A18" s="98"/>
      <c r="B18" s="91" t="s">
        <v>150</v>
      </c>
      <c r="C18" s="92"/>
      <c r="D18" s="92">
        <v>6117</v>
      </c>
      <c r="E18" s="95">
        <v>15000000</v>
      </c>
      <c r="F18" s="89"/>
    </row>
    <row r="19" spans="1:6" ht="29.25" customHeight="1">
      <c r="A19" s="85">
        <v>4</v>
      </c>
      <c r="B19" s="86" t="s">
        <v>13</v>
      </c>
      <c r="C19" s="87">
        <v>6250</v>
      </c>
      <c r="D19" s="87"/>
      <c r="E19" s="99">
        <f>E20+E21</f>
        <v>10000000</v>
      </c>
      <c r="F19" s="89"/>
    </row>
    <row r="20" spans="1:6" ht="29.25" customHeight="1">
      <c r="A20" s="85"/>
      <c r="B20" s="91" t="s">
        <v>151</v>
      </c>
      <c r="C20" s="92"/>
      <c r="D20" s="92">
        <v>6257</v>
      </c>
      <c r="E20" s="95">
        <v>5000000</v>
      </c>
      <c r="F20" s="94"/>
    </row>
    <row r="21" spans="1:6" ht="29.25" customHeight="1">
      <c r="A21" s="98"/>
      <c r="B21" s="91" t="s">
        <v>152</v>
      </c>
      <c r="C21" s="92"/>
      <c r="D21" s="92">
        <v>6299</v>
      </c>
      <c r="E21" s="95">
        <v>5000000</v>
      </c>
      <c r="F21" s="89"/>
    </row>
    <row r="22" spans="1:8" ht="29.25" customHeight="1">
      <c r="A22" s="85">
        <v>5</v>
      </c>
      <c r="B22" s="86" t="s">
        <v>12</v>
      </c>
      <c r="C22" s="87">
        <v>6300</v>
      </c>
      <c r="D22" s="87"/>
      <c r="E22" s="88">
        <f>SUM(E23:E26)</f>
        <v>389400000</v>
      </c>
      <c r="F22" s="89"/>
      <c r="H22" s="71" t="s">
        <v>153</v>
      </c>
    </row>
    <row r="23" spans="1:8" ht="29.25" customHeight="1">
      <c r="A23" s="98"/>
      <c r="B23" s="91" t="s">
        <v>154</v>
      </c>
      <c r="C23" s="92"/>
      <c r="D23" s="92">
        <v>6301</v>
      </c>
      <c r="E23" s="95">
        <v>292000000</v>
      </c>
      <c r="F23" s="89"/>
      <c r="H23" s="89">
        <f>(E10+E12+E14+E16+E18)*18%</f>
        <v>291420000</v>
      </c>
    </row>
    <row r="24" spans="1:8" ht="29.25" customHeight="1">
      <c r="A24" s="85"/>
      <c r="B24" s="91" t="s">
        <v>155</v>
      </c>
      <c r="C24" s="92"/>
      <c r="D24" s="92">
        <v>6302</v>
      </c>
      <c r="E24" s="95">
        <v>48800000</v>
      </c>
      <c r="F24" s="89"/>
      <c r="H24" s="89">
        <f>(E10+E12+E14+E16+E18)*3%</f>
        <v>48570000</v>
      </c>
    </row>
    <row r="25" spans="1:8" ht="29.25" customHeight="1">
      <c r="A25" s="98"/>
      <c r="B25" s="91" t="s">
        <v>156</v>
      </c>
      <c r="C25" s="92"/>
      <c r="D25" s="92">
        <v>6303</v>
      </c>
      <c r="E25" s="95">
        <v>32400000</v>
      </c>
      <c r="F25" s="89"/>
      <c r="H25" s="89">
        <f>(E10+E12+E14+E16+E180)*2%</f>
        <v>32080000</v>
      </c>
    </row>
    <row r="26" spans="1:8" ht="29.25" customHeight="1">
      <c r="A26" s="98"/>
      <c r="B26" s="91" t="s">
        <v>157</v>
      </c>
      <c r="C26" s="92"/>
      <c r="D26" s="92">
        <v>6304</v>
      </c>
      <c r="E26" s="95">
        <v>16200000</v>
      </c>
      <c r="F26" s="89"/>
      <c r="H26" s="89">
        <f>(E10+E12+E14+E16+E18)*1%</f>
        <v>16190000</v>
      </c>
    </row>
    <row r="27" spans="1:8" ht="29.25" customHeight="1">
      <c r="A27" s="85">
        <v>6</v>
      </c>
      <c r="B27" s="86" t="s">
        <v>158</v>
      </c>
      <c r="C27" s="87">
        <v>6400</v>
      </c>
      <c r="D27" s="87"/>
      <c r="E27" s="100"/>
      <c r="F27" s="94"/>
      <c r="H27" s="71">
        <f>E27+E29+E70+E74</f>
        <v>630600000</v>
      </c>
    </row>
    <row r="28" spans="1:9" ht="35.25" customHeight="1">
      <c r="A28" s="98"/>
      <c r="B28" s="91" t="s">
        <v>159</v>
      </c>
      <c r="C28" s="92"/>
      <c r="D28" s="92">
        <v>6404</v>
      </c>
      <c r="E28" s="95"/>
      <c r="F28" s="89"/>
      <c r="I28" s="101" t="s">
        <v>160</v>
      </c>
    </row>
    <row r="29" spans="1:10" ht="29.25" customHeight="1">
      <c r="A29" s="79" t="s">
        <v>79</v>
      </c>
      <c r="B29" s="80" t="s">
        <v>161</v>
      </c>
      <c r="C29" s="81"/>
      <c r="D29" s="81"/>
      <c r="E29" s="102">
        <f>E30+E35+E39+E43+E47+E52+E57+E63</f>
        <v>451600000</v>
      </c>
      <c r="F29" s="89"/>
      <c r="G29" s="71">
        <f>D29+D70+D74</f>
        <v>0</v>
      </c>
      <c r="H29" s="71">
        <f>E29+E70+E74-E54+E19</f>
        <v>546000000</v>
      </c>
      <c r="I29">
        <v>546000000</v>
      </c>
      <c r="J29" s="103">
        <f>I29-H29</f>
        <v>0</v>
      </c>
    </row>
    <row r="30" spans="1:9" ht="29.25" customHeight="1">
      <c r="A30" s="85">
        <v>1</v>
      </c>
      <c r="B30" s="86" t="s">
        <v>15</v>
      </c>
      <c r="C30" s="87">
        <v>6500</v>
      </c>
      <c r="D30" s="87"/>
      <c r="E30" s="100">
        <f>SUM(E31:E34)</f>
        <v>37000000</v>
      </c>
      <c r="F30" s="89"/>
      <c r="I30">
        <v>48000000</v>
      </c>
    </row>
    <row r="31" spans="1:9" ht="29.25" customHeight="1">
      <c r="A31" s="98"/>
      <c r="B31" s="91" t="s">
        <v>162</v>
      </c>
      <c r="C31" s="92"/>
      <c r="D31" s="92">
        <v>6501</v>
      </c>
      <c r="E31" s="95">
        <v>25000000</v>
      </c>
      <c r="F31" s="89"/>
      <c r="I31" s="104">
        <f>I29-I30</f>
        <v>498000000</v>
      </c>
    </row>
    <row r="32" spans="1:6" ht="29.25" customHeight="1">
      <c r="A32" s="85"/>
      <c r="B32" s="91" t="s">
        <v>163</v>
      </c>
      <c r="C32" s="92"/>
      <c r="D32" s="92">
        <v>6502</v>
      </c>
      <c r="E32" s="95">
        <v>1000000</v>
      </c>
      <c r="F32" s="94"/>
    </row>
    <row r="33" spans="1:6" ht="29.25" customHeight="1">
      <c r="A33" s="98"/>
      <c r="B33" s="91" t="s">
        <v>164</v>
      </c>
      <c r="C33" s="92"/>
      <c r="D33" s="92">
        <v>6503</v>
      </c>
      <c r="E33" s="95">
        <v>1000000</v>
      </c>
      <c r="F33" s="89"/>
    </row>
    <row r="34" spans="1:6" ht="29.25" customHeight="1">
      <c r="A34" s="98"/>
      <c r="B34" s="91" t="s">
        <v>165</v>
      </c>
      <c r="C34" s="92"/>
      <c r="D34" s="92">
        <v>6504</v>
      </c>
      <c r="E34" s="95">
        <v>10000000</v>
      </c>
      <c r="F34" s="89"/>
    </row>
    <row r="35" spans="1:6" ht="29.25" customHeight="1">
      <c r="A35" s="85">
        <v>2</v>
      </c>
      <c r="B35" s="86" t="s">
        <v>16</v>
      </c>
      <c r="C35" s="87">
        <v>6550</v>
      </c>
      <c r="D35" s="87"/>
      <c r="E35" s="100">
        <f>SUM(E36:E38)</f>
        <v>60000000</v>
      </c>
      <c r="F35" s="89"/>
    </row>
    <row r="36" spans="1:6" ht="29.25" customHeight="1">
      <c r="A36" s="85"/>
      <c r="B36" s="91" t="s">
        <v>166</v>
      </c>
      <c r="C36" s="92"/>
      <c r="D36" s="92">
        <v>6551</v>
      </c>
      <c r="E36" s="95">
        <v>25000000</v>
      </c>
      <c r="F36" s="94"/>
    </row>
    <row r="37" spans="1:6" ht="29.25" customHeight="1">
      <c r="A37" s="85"/>
      <c r="B37" s="91" t="s">
        <v>167</v>
      </c>
      <c r="C37" s="92"/>
      <c r="D37" s="92">
        <v>6552</v>
      </c>
      <c r="E37" s="95">
        <v>20000000</v>
      </c>
      <c r="F37" s="89"/>
    </row>
    <row r="38" spans="1:6" ht="29.25" customHeight="1">
      <c r="A38" s="85"/>
      <c r="B38" s="91" t="s">
        <v>168</v>
      </c>
      <c r="C38" s="92"/>
      <c r="D38" s="92">
        <v>6599</v>
      </c>
      <c r="E38" s="95">
        <v>15000000</v>
      </c>
      <c r="F38" s="89"/>
    </row>
    <row r="39" spans="1:6" ht="29.25" customHeight="1">
      <c r="A39" s="85">
        <v>3</v>
      </c>
      <c r="B39" s="86" t="s">
        <v>17</v>
      </c>
      <c r="C39" s="87">
        <v>6600</v>
      </c>
      <c r="D39" s="87"/>
      <c r="E39" s="100">
        <f>SUM(E40:E42)</f>
        <v>2000000</v>
      </c>
      <c r="F39" s="89"/>
    </row>
    <row r="40" spans="1:6" ht="29.25" customHeight="1">
      <c r="A40" s="85"/>
      <c r="B40" s="91" t="s">
        <v>169</v>
      </c>
      <c r="C40" s="92"/>
      <c r="D40" s="92">
        <v>6601</v>
      </c>
      <c r="E40" s="95">
        <v>500000</v>
      </c>
      <c r="F40" s="94"/>
    </row>
    <row r="41" spans="1:6" ht="29.25" customHeight="1">
      <c r="A41" s="98"/>
      <c r="B41" s="91" t="s">
        <v>170</v>
      </c>
      <c r="C41" s="92"/>
      <c r="D41" s="92">
        <v>6603</v>
      </c>
      <c r="E41" s="95">
        <v>1200000</v>
      </c>
      <c r="F41" s="89"/>
    </row>
    <row r="42" spans="1:6" ht="29.25" customHeight="1">
      <c r="A42" s="85"/>
      <c r="B42" s="91" t="s">
        <v>171</v>
      </c>
      <c r="C42" s="92"/>
      <c r="D42" s="92">
        <v>6615</v>
      </c>
      <c r="E42" s="95">
        <v>300000</v>
      </c>
      <c r="F42" s="89"/>
    </row>
    <row r="43" spans="1:6" ht="29.25" customHeight="1">
      <c r="A43" s="85">
        <v>4</v>
      </c>
      <c r="B43" s="86" t="s">
        <v>172</v>
      </c>
      <c r="C43" s="87">
        <v>6650</v>
      </c>
      <c r="D43" s="87"/>
      <c r="E43" s="100">
        <f>SUM(E44:E46)</f>
        <v>12000000</v>
      </c>
      <c r="F43" s="89"/>
    </row>
    <row r="44" spans="1:8" s="101" customFormat="1" ht="29.25" customHeight="1">
      <c r="A44" s="98"/>
      <c r="B44" s="91" t="s">
        <v>173</v>
      </c>
      <c r="C44" s="92"/>
      <c r="D44" s="92">
        <v>6652</v>
      </c>
      <c r="E44" s="95">
        <v>1000000</v>
      </c>
      <c r="F44" s="89"/>
      <c r="H44" s="105"/>
    </row>
    <row r="45" spans="1:8" s="101" customFormat="1" ht="29.25" customHeight="1">
      <c r="A45" s="98"/>
      <c r="B45" s="91" t="s">
        <v>174</v>
      </c>
      <c r="C45" s="92"/>
      <c r="D45" s="92">
        <v>6657</v>
      </c>
      <c r="E45" s="95">
        <v>5000000</v>
      </c>
      <c r="F45" s="89"/>
      <c r="H45" s="105"/>
    </row>
    <row r="46" spans="1:6" ht="29.25" customHeight="1">
      <c r="A46" s="98"/>
      <c r="B46" s="91" t="s">
        <v>175</v>
      </c>
      <c r="C46" s="92"/>
      <c r="D46" s="92">
        <v>6699</v>
      </c>
      <c r="E46" s="95">
        <v>6000000</v>
      </c>
      <c r="F46" s="89"/>
    </row>
    <row r="47" spans="1:6" ht="29.25" customHeight="1">
      <c r="A47" s="85">
        <v>5</v>
      </c>
      <c r="B47" s="86" t="s">
        <v>14</v>
      </c>
      <c r="C47" s="87">
        <v>6700</v>
      </c>
      <c r="D47" s="87"/>
      <c r="E47" s="100">
        <f>SUM(E48:E51)</f>
        <v>23000000</v>
      </c>
      <c r="F47" s="94"/>
    </row>
    <row r="48" spans="1:6" ht="29.25" customHeight="1">
      <c r="A48" s="98"/>
      <c r="B48" s="91" t="s">
        <v>176</v>
      </c>
      <c r="C48" s="92"/>
      <c r="D48" s="92">
        <v>6701</v>
      </c>
      <c r="E48" s="95">
        <v>3400000</v>
      </c>
      <c r="F48" s="89"/>
    </row>
    <row r="49" spans="1:6" ht="29.25" customHeight="1">
      <c r="A49" s="98"/>
      <c r="B49" s="91" t="s">
        <v>177</v>
      </c>
      <c r="C49" s="92"/>
      <c r="D49" s="92">
        <v>6702</v>
      </c>
      <c r="E49" s="95">
        <v>6000000</v>
      </c>
      <c r="F49" s="89"/>
    </row>
    <row r="50" spans="1:6" ht="29.25" customHeight="1">
      <c r="A50" s="98"/>
      <c r="B50" s="91" t="s">
        <v>178</v>
      </c>
      <c r="C50" s="92"/>
      <c r="D50" s="92">
        <v>6703</v>
      </c>
      <c r="E50" s="95">
        <v>7000000</v>
      </c>
      <c r="F50" s="89"/>
    </row>
    <row r="51" spans="1:6" ht="29.25" customHeight="1">
      <c r="A51" s="98"/>
      <c r="B51" s="91" t="s">
        <v>179</v>
      </c>
      <c r="C51" s="92"/>
      <c r="D51" s="92">
        <v>6704</v>
      </c>
      <c r="E51" s="95">
        <v>6600000</v>
      </c>
      <c r="F51" s="89"/>
    </row>
    <row r="52" spans="1:6" ht="29.25" customHeight="1">
      <c r="A52" s="85">
        <v>6</v>
      </c>
      <c r="B52" s="86" t="s">
        <v>18</v>
      </c>
      <c r="C52" s="87">
        <v>6750</v>
      </c>
      <c r="D52" s="87"/>
      <c r="E52" s="100">
        <f>E53+E54+E55</f>
        <v>112600000</v>
      </c>
      <c r="F52" s="106"/>
    </row>
    <row r="53" spans="1:6" ht="29.25" customHeight="1">
      <c r="A53" s="85"/>
      <c r="B53" s="91" t="s">
        <v>180</v>
      </c>
      <c r="C53" s="92"/>
      <c r="D53" s="92">
        <v>6751</v>
      </c>
      <c r="E53" s="95">
        <v>10000000</v>
      </c>
      <c r="F53" s="89"/>
    </row>
    <row r="54" spans="1:10" ht="29.25" customHeight="1">
      <c r="A54" s="85"/>
      <c r="B54" s="91" t="s">
        <v>181</v>
      </c>
      <c r="C54" s="92"/>
      <c r="D54" s="92">
        <v>6757</v>
      </c>
      <c r="E54" s="107">
        <v>94600000</v>
      </c>
      <c r="F54" s="89"/>
      <c r="H54" s="71">
        <v>5</v>
      </c>
      <c r="I54" s="108">
        <f>1210000*H54</f>
        <v>6050000</v>
      </c>
      <c r="J54" s="108">
        <f>I54*12</f>
        <v>72600000</v>
      </c>
    </row>
    <row r="55" spans="1:10" ht="29.25" customHeight="1">
      <c r="A55" s="98"/>
      <c r="B55" s="91" t="s">
        <v>182</v>
      </c>
      <c r="C55" s="92"/>
      <c r="D55" s="92">
        <v>6799</v>
      </c>
      <c r="E55" s="95">
        <v>8000000</v>
      </c>
      <c r="F55" s="89"/>
      <c r="I55">
        <v>2200000</v>
      </c>
      <c r="J55">
        <f>I55*10</f>
        <v>22000000</v>
      </c>
    </row>
    <row r="56" spans="1:10" ht="29.25" customHeight="1">
      <c r="A56" s="98"/>
      <c r="B56" s="91"/>
      <c r="C56" s="92"/>
      <c r="D56" s="92"/>
      <c r="E56" s="95"/>
      <c r="F56" s="89"/>
      <c r="J56" s="108">
        <f>J54+J55</f>
        <v>94600000</v>
      </c>
    </row>
    <row r="57" spans="1:6" ht="56.25" customHeight="1">
      <c r="A57" s="85">
        <v>7</v>
      </c>
      <c r="B57" s="86" t="s">
        <v>183</v>
      </c>
      <c r="C57" s="87">
        <v>6900</v>
      </c>
      <c r="D57" s="87"/>
      <c r="E57" s="100">
        <f>SUM(E58:E62)</f>
        <v>70000000</v>
      </c>
      <c r="F57" s="89"/>
    </row>
    <row r="58" spans="1:6" ht="56.25" customHeight="1">
      <c r="A58" s="85"/>
      <c r="B58" s="91" t="s">
        <v>184</v>
      </c>
      <c r="C58" s="92"/>
      <c r="D58" s="92">
        <v>6907</v>
      </c>
      <c r="E58" s="95">
        <v>10000000</v>
      </c>
      <c r="F58" s="89"/>
    </row>
    <row r="59" spans="1:6" ht="29.25" customHeight="1">
      <c r="A59" s="98"/>
      <c r="B59" s="91" t="s">
        <v>185</v>
      </c>
      <c r="C59" s="92"/>
      <c r="D59" s="92">
        <v>6912</v>
      </c>
      <c r="E59" s="95">
        <v>15000000</v>
      </c>
      <c r="F59" s="89"/>
    </row>
    <row r="60" spans="1:6" ht="29.25" customHeight="1">
      <c r="A60" s="98"/>
      <c r="B60" s="91" t="s">
        <v>186</v>
      </c>
      <c r="C60" s="92"/>
      <c r="D60" s="92">
        <v>6913</v>
      </c>
      <c r="E60" s="95">
        <v>10000000</v>
      </c>
      <c r="F60" s="89"/>
    </row>
    <row r="61" spans="1:6" ht="29.25" customHeight="1">
      <c r="A61" s="98"/>
      <c r="B61" s="91" t="s">
        <v>187</v>
      </c>
      <c r="C61" s="92"/>
      <c r="D61" s="92">
        <v>6921</v>
      </c>
      <c r="E61" s="95">
        <v>15000000</v>
      </c>
      <c r="F61" s="89"/>
    </row>
    <row r="62" spans="1:6" ht="29.25" customHeight="1">
      <c r="A62" s="98"/>
      <c r="B62" s="91" t="s">
        <v>188</v>
      </c>
      <c r="C62" s="92"/>
      <c r="D62" s="92">
        <v>6949</v>
      </c>
      <c r="E62" s="95">
        <v>20000000</v>
      </c>
      <c r="F62" s="89"/>
    </row>
    <row r="63" spans="1:8" ht="29.25" customHeight="1">
      <c r="A63" s="85">
        <v>8</v>
      </c>
      <c r="B63" s="86" t="s">
        <v>189</v>
      </c>
      <c r="C63" s="87">
        <v>7000</v>
      </c>
      <c r="D63" s="87"/>
      <c r="E63" s="100">
        <f>SUM(E64:E69)</f>
        <v>135000000</v>
      </c>
      <c r="F63" s="94"/>
      <c r="H63" s="71">
        <v>135000000</v>
      </c>
    </row>
    <row r="64" spans="1:6" ht="29.25" customHeight="1">
      <c r="A64" s="85"/>
      <c r="B64" s="91" t="s">
        <v>190</v>
      </c>
      <c r="C64" s="87"/>
      <c r="D64" s="92">
        <v>7001</v>
      </c>
      <c r="E64" s="95">
        <v>37000000</v>
      </c>
      <c r="F64" s="94"/>
    </row>
    <row r="65" spans="1:6" ht="29.25" customHeight="1">
      <c r="A65" s="85"/>
      <c r="B65" s="91" t="s">
        <v>191</v>
      </c>
      <c r="C65" s="87"/>
      <c r="D65" s="92">
        <v>7002</v>
      </c>
      <c r="E65" s="95">
        <v>2000000</v>
      </c>
      <c r="F65" s="94"/>
    </row>
    <row r="66" spans="1:6" ht="29.25" customHeight="1">
      <c r="A66" s="85"/>
      <c r="B66" s="91" t="s">
        <v>192</v>
      </c>
      <c r="C66" s="87"/>
      <c r="D66" s="92">
        <v>7003</v>
      </c>
      <c r="E66" s="95">
        <v>3000000</v>
      </c>
      <c r="F66" s="94"/>
    </row>
    <row r="67" spans="1:6" ht="29.25" customHeight="1">
      <c r="A67" s="85"/>
      <c r="B67" s="91" t="s">
        <v>193</v>
      </c>
      <c r="C67" s="87"/>
      <c r="D67" s="92">
        <v>7004</v>
      </c>
      <c r="E67" s="95">
        <v>3000000</v>
      </c>
      <c r="F67" s="94"/>
    </row>
    <row r="68" spans="1:6" ht="37.5" customHeight="1">
      <c r="A68" s="85"/>
      <c r="B68" s="91" t="s">
        <v>194</v>
      </c>
      <c r="C68" s="87"/>
      <c r="D68" s="92">
        <v>7006</v>
      </c>
      <c r="E68" s="95">
        <v>20000000</v>
      </c>
      <c r="F68" s="94"/>
    </row>
    <row r="69" spans="1:6" ht="29.25" customHeight="1">
      <c r="A69" s="98"/>
      <c r="B69" s="91" t="s">
        <v>175</v>
      </c>
      <c r="C69" s="92"/>
      <c r="D69" s="92">
        <v>7049</v>
      </c>
      <c r="E69" s="95">
        <v>70000000</v>
      </c>
      <c r="F69" s="89"/>
    </row>
    <row r="70" spans="1:8" s="109" customFormat="1" ht="29.25" customHeight="1">
      <c r="A70" s="85" t="s">
        <v>88</v>
      </c>
      <c r="B70" s="86" t="s">
        <v>195</v>
      </c>
      <c r="C70" s="87"/>
      <c r="D70" s="87"/>
      <c r="E70" s="100">
        <f>E71</f>
        <v>125000000</v>
      </c>
      <c r="F70" s="94"/>
      <c r="H70" s="110"/>
    </row>
    <row r="71" spans="1:6" ht="36" customHeight="1">
      <c r="A71" s="85">
        <v>1</v>
      </c>
      <c r="B71" s="86" t="s">
        <v>196</v>
      </c>
      <c r="C71" s="87">
        <v>9050</v>
      </c>
      <c r="D71" s="87"/>
      <c r="E71" s="100">
        <f>SUM(E72:E73)</f>
        <v>125000000</v>
      </c>
      <c r="F71" s="94"/>
    </row>
    <row r="72" spans="1:6" ht="29.25" customHeight="1">
      <c r="A72" s="98"/>
      <c r="B72" s="91" t="s">
        <v>185</v>
      </c>
      <c r="C72" s="92"/>
      <c r="D72" s="92">
        <v>9062</v>
      </c>
      <c r="E72" s="95">
        <v>53000000</v>
      </c>
      <c r="F72" s="89"/>
    </row>
    <row r="73" spans="1:6" ht="29.25" customHeight="1">
      <c r="A73" s="98"/>
      <c r="B73" s="91" t="s">
        <v>197</v>
      </c>
      <c r="C73" s="92"/>
      <c r="D73" s="92">
        <v>9099</v>
      </c>
      <c r="E73" s="95">
        <v>72000000</v>
      </c>
      <c r="F73" s="89"/>
    </row>
    <row r="74" spans="1:8" ht="29.25" customHeight="1">
      <c r="A74" s="79" t="s">
        <v>198</v>
      </c>
      <c r="B74" s="80" t="s">
        <v>199</v>
      </c>
      <c r="C74" s="81"/>
      <c r="D74" s="81"/>
      <c r="E74" s="102">
        <f>E75</f>
        <v>54000000</v>
      </c>
      <c r="F74" s="89"/>
      <c r="H74" s="111"/>
    </row>
    <row r="75" spans="1:6" ht="29.25" customHeight="1">
      <c r="A75" s="85">
        <v>1</v>
      </c>
      <c r="B75" s="86" t="s">
        <v>9</v>
      </c>
      <c r="C75" s="87">
        <v>7750</v>
      </c>
      <c r="D75" s="87"/>
      <c r="E75" s="100">
        <f>SUM(E76:E78)</f>
        <v>54000000</v>
      </c>
      <c r="F75" s="89"/>
    </row>
    <row r="76" spans="1:8" s="101" customFormat="1" ht="29.25" customHeight="1">
      <c r="A76" s="98"/>
      <c r="B76" s="91" t="s">
        <v>200</v>
      </c>
      <c r="C76" s="92"/>
      <c r="D76" s="92">
        <v>7758</v>
      </c>
      <c r="E76" s="95">
        <v>17000000</v>
      </c>
      <c r="F76" s="89"/>
      <c r="H76" s="105"/>
    </row>
    <row r="77" spans="1:6" ht="29.25" customHeight="1">
      <c r="A77" s="85"/>
      <c r="B77" s="91" t="s">
        <v>201</v>
      </c>
      <c r="C77" s="92"/>
      <c r="D77" s="92">
        <v>7761</v>
      </c>
      <c r="E77" s="95">
        <v>15000000</v>
      </c>
      <c r="F77" s="94"/>
    </row>
    <row r="78" spans="1:6" ht="29.25" customHeight="1">
      <c r="A78" s="112"/>
      <c r="B78" s="113" t="s">
        <v>202</v>
      </c>
      <c r="C78" s="114"/>
      <c r="D78" s="114">
        <v>7799</v>
      </c>
      <c r="E78" s="115">
        <v>22000000</v>
      </c>
      <c r="F78" s="116"/>
    </row>
    <row r="79" spans="1:9" ht="26.25" customHeight="1">
      <c r="A79" s="117"/>
      <c r="B79" s="118" t="s">
        <v>203</v>
      </c>
      <c r="C79" s="117"/>
      <c r="D79" s="117"/>
      <c r="E79" s="119">
        <f>E8+E29+E70+E74</f>
        <v>3077000000</v>
      </c>
      <c r="F79" s="120"/>
      <c r="H79" s="111"/>
      <c r="I79" s="121"/>
    </row>
    <row r="80" spans="1:9" ht="27" customHeight="1">
      <c r="A80" s="74"/>
      <c r="B80" s="75"/>
      <c r="C80" s="177" t="s">
        <v>204</v>
      </c>
      <c r="D80" s="177"/>
      <c r="E80" s="177"/>
      <c r="F80" s="177"/>
      <c r="H80" s="111"/>
      <c r="I80" s="104"/>
    </row>
    <row r="81" spans="1:6" ht="21.75" customHeight="1">
      <c r="A81" s="178" t="s">
        <v>205</v>
      </c>
      <c r="B81" s="178"/>
      <c r="C81" s="173" t="s">
        <v>206</v>
      </c>
      <c r="D81" s="173"/>
      <c r="E81" s="173"/>
      <c r="F81" s="173"/>
    </row>
    <row r="82" spans="1:6" ht="21.75" customHeight="1">
      <c r="A82" s="122"/>
      <c r="B82" s="122"/>
      <c r="C82" s="73"/>
      <c r="D82" s="73"/>
      <c r="E82" s="73"/>
      <c r="F82" s="73"/>
    </row>
    <row r="83" spans="1:6" ht="21.75" customHeight="1">
      <c r="A83" s="122"/>
      <c r="B83" s="122"/>
      <c r="C83" s="73"/>
      <c r="D83" s="73"/>
      <c r="E83" s="73"/>
      <c r="F83" s="73"/>
    </row>
    <row r="84" spans="1:6" ht="15.75">
      <c r="A84" s="74"/>
      <c r="B84" s="75"/>
      <c r="C84" s="74"/>
      <c r="D84" s="74"/>
      <c r="E84" s="76"/>
      <c r="F84" s="76"/>
    </row>
    <row r="85" spans="1:6" ht="15.75">
      <c r="A85" s="74"/>
      <c r="B85" s="75"/>
      <c r="C85" s="74"/>
      <c r="D85" s="74"/>
      <c r="E85" s="76"/>
      <c r="F85" s="76"/>
    </row>
    <row r="86" spans="1:6" ht="15.75">
      <c r="A86" s="74"/>
      <c r="B86" s="75"/>
      <c r="C86" s="74"/>
      <c r="D86" s="74"/>
      <c r="E86" s="76"/>
      <c r="F86" s="76"/>
    </row>
    <row r="87" spans="1:8" s="109" customFormat="1" ht="15.75">
      <c r="A87" s="73"/>
      <c r="B87" s="123" t="s">
        <v>207</v>
      </c>
      <c r="C87" s="173" t="s">
        <v>130</v>
      </c>
      <c r="D87" s="173"/>
      <c r="E87" s="173"/>
      <c r="F87" s="173"/>
      <c r="H87" s="110"/>
    </row>
    <row r="88" spans="1:6" ht="15.75">
      <c r="A88" s="73"/>
      <c r="B88" s="122"/>
      <c r="C88" s="173"/>
      <c r="D88" s="173"/>
      <c r="E88" s="173"/>
      <c r="F88" s="173"/>
    </row>
    <row r="89" spans="1:6" ht="15.75">
      <c r="A89" s="74"/>
      <c r="B89" s="75"/>
      <c r="C89" s="74"/>
      <c r="D89" s="74"/>
      <c r="E89" s="76"/>
      <c r="F89" s="76"/>
    </row>
    <row r="90" spans="1:6" ht="15.75">
      <c r="A90" s="74"/>
      <c r="B90" s="75"/>
      <c r="C90" s="74"/>
      <c r="D90" s="74"/>
      <c r="E90" s="76"/>
      <c r="F90" s="76"/>
    </row>
    <row r="91" spans="1:6" ht="15.75">
      <c r="A91" s="74"/>
      <c r="B91" s="75"/>
      <c r="C91" s="74"/>
      <c r="D91" s="74"/>
      <c r="E91" s="76"/>
      <c r="F91" s="76"/>
    </row>
  </sheetData>
  <sheetProtection/>
  <mergeCells count="10">
    <mergeCell ref="C81:F81"/>
    <mergeCell ref="C87:F87"/>
    <mergeCell ref="C88:F88"/>
    <mergeCell ref="E1:F1"/>
    <mergeCell ref="C2:F2"/>
    <mergeCell ref="C3:F3"/>
    <mergeCell ref="C4:F4"/>
    <mergeCell ref="A5:F5"/>
    <mergeCell ref="C80:F80"/>
    <mergeCell ref="A81:B81"/>
  </mergeCells>
  <printOptions/>
  <pageMargins left="0.5" right="0.25" top="0.5" bottom="0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B14" sqref="B14"/>
    </sheetView>
  </sheetViews>
  <sheetFormatPr defaultColWidth="9.00390625" defaultRowHeight="15.75"/>
  <cols>
    <col min="1" max="1" width="6.50390625" style="36" customWidth="1"/>
    <col min="2" max="2" width="54.875" style="0" customWidth="1"/>
    <col min="3" max="3" width="14.75390625" style="8" customWidth="1"/>
    <col min="4" max="4" width="13.625" style="0" customWidth="1"/>
    <col min="7" max="7" width="11.125" style="0" bestFit="1" customWidth="1"/>
  </cols>
  <sheetData>
    <row r="1" spans="1:10" s="1" customFormat="1" ht="18.75">
      <c r="A1" s="179" t="s">
        <v>0</v>
      </c>
      <c r="B1" s="179"/>
      <c r="C1" s="179"/>
      <c r="D1" s="179"/>
      <c r="E1" s="28"/>
      <c r="F1" s="28"/>
      <c r="G1" s="28"/>
      <c r="H1" s="28"/>
      <c r="I1" s="28"/>
      <c r="J1" s="28"/>
    </row>
    <row r="2" spans="1:10" s="1" customFormat="1" ht="18.75">
      <c r="A2" s="179" t="s">
        <v>1</v>
      </c>
      <c r="B2" s="179"/>
      <c r="C2" s="179"/>
      <c r="D2" s="179"/>
      <c r="E2" s="28"/>
      <c r="F2" s="28"/>
      <c r="G2" s="28"/>
      <c r="H2" s="28"/>
      <c r="I2" s="28"/>
      <c r="J2" s="28"/>
    </row>
    <row r="3" spans="1:3" s="1" customFormat="1" ht="18.75">
      <c r="A3" s="53"/>
      <c r="C3" s="6"/>
    </row>
    <row r="4" spans="1:3" s="5" customFormat="1" ht="24.75" customHeight="1">
      <c r="A4" s="52" t="s">
        <v>110</v>
      </c>
      <c r="B4" s="52"/>
      <c r="C4" s="12"/>
    </row>
    <row r="5" spans="1:3" s="5" customFormat="1" ht="24" customHeight="1">
      <c r="A5" s="52" t="s">
        <v>2</v>
      </c>
      <c r="B5" s="52"/>
      <c r="C5" s="12"/>
    </row>
    <row r="6" spans="1:3" s="1" customFormat="1" ht="18.75">
      <c r="A6" s="53"/>
      <c r="C6" s="6"/>
    </row>
    <row r="7" spans="1:10" s="1" customFormat="1" ht="23.25">
      <c r="A7" s="181" t="s">
        <v>3</v>
      </c>
      <c r="B7" s="181"/>
      <c r="C7" s="181"/>
      <c r="D7" s="181"/>
      <c r="E7" s="29"/>
      <c r="F7" s="29"/>
      <c r="G7" s="29"/>
      <c r="H7" s="29"/>
      <c r="I7" s="29"/>
      <c r="J7" s="29"/>
    </row>
    <row r="8" spans="1:10" s="1" customFormat="1" ht="18.75">
      <c r="A8" s="179" t="s">
        <v>128</v>
      </c>
      <c r="B8" s="179"/>
      <c r="C8" s="179"/>
      <c r="D8" s="179"/>
      <c r="E8" s="28"/>
      <c r="F8" s="28"/>
      <c r="G8" s="28"/>
      <c r="H8" s="28"/>
      <c r="I8" s="28"/>
      <c r="J8" s="28"/>
    </row>
    <row r="9" spans="1:10" ht="15.75">
      <c r="A9" s="180" t="s">
        <v>107</v>
      </c>
      <c r="B9" s="180"/>
      <c r="C9" s="180"/>
      <c r="D9" s="180"/>
      <c r="E9" s="30"/>
      <c r="F9" s="30"/>
      <c r="G9" s="30"/>
      <c r="H9" s="30"/>
      <c r="I9" s="30"/>
      <c r="J9" s="30"/>
    </row>
    <row r="10" ht="15.75">
      <c r="D10" s="32" t="s">
        <v>85</v>
      </c>
    </row>
    <row r="11" spans="1:4" s="31" customFormat="1" ht="37.5" customHeight="1">
      <c r="A11" s="27" t="s">
        <v>4</v>
      </c>
      <c r="B11" s="27" t="s">
        <v>83</v>
      </c>
      <c r="C11" s="33" t="s">
        <v>84</v>
      </c>
      <c r="D11" s="27" t="s">
        <v>6</v>
      </c>
    </row>
    <row r="12" spans="1:4" s="5" customFormat="1" ht="25.5" customHeight="1">
      <c r="A12" s="4" t="s">
        <v>78</v>
      </c>
      <c r="B12" s="34" t="s">
        <v>87</v>
      </c>
      <c r="C12" s="35">
        <f>SUM(C13:C15)</f>
        <v>73870000</v>
      </c>
      <c r="D12" s="3"/>
    </row>
    <row r="13" spans="1:4" s="1" customFormat="1" ht="25.5" customHeight="1">
      <c r="A13" s="38">
        <v>1</v>
      </c>
      <c r="B13" s="9" t="s">
        <v>111</v>
      </c>
      <c r="C13" s="7">
        <v>52650000</v>
      </c>
      <c r="D13" s="2"/>
    </row>
    <row r="14" spans="1:4" s="1" customFormat="1" ht="25.5" customHeight="1">
      <c r="A14" s="38">
        <v>2</v>
      </c>
      <c r="B14" s="9" t="s">
        <v>108</v>
      </c>
      <c r="C14" s="7">
        <v>9220000</v>
      </c>
      <c r="D14" s="2"/>
    </row>
    <row r="15" spans="1:4" s="1" customFormat="1" ht="25.5" customHeight="1">
      <c r="A15" s="38">
        <v>3</v>
      </c>
      <c r="B15" s="9" t="s">
        <v>109</v>
      </c>
      <c r="C15" s="7">
        <v>12000000</v>
      </c>
      <c r="D15" s="2"/>
    </row>
    <row r="16" spans="1:7" s="5" customFormat="1" ht="25.5" customHeight="1">
      <c r="A16" s="4" t="s">
        <v>79</v>
      </c>
      <c r="B16" s="17" t="s">
        <v>86</v>
      </c>
      <c r="C16" s="35">
        <f>SUM(C17:C19)</f>
        <v>72611000</v>
      </c>
      <c r="D16" s="3"/>
      <c r="G16" s="12">
        <f>C12-C16</f>
        <v>1259000</v>
      </c>
    </row>
    <row r="17" spans="1:4" s="20" customFormat="1" ht="25.5" customHeight="1">
      <c r="A17" s="38">
        <v>1</v>
      </c>
      <c r="B17" s="9" t="s">
        <v>111</v>
      </c>
      <c r="C17" s="19">
        <v>51391000</v>
      </c>
      <c r="D17" s="9"/>
    </row>
    <row r="18" spans="1:4" s="20" customFormat="1" ht="25.5" customHeight="1">
      <c r="A18" s="38">
        <v>2</v>
      </c>
      <c r="B18" s="9" t="s">
        <v>117</v>
      </c>
      <c r="C18" s="19">
        <v>9220000</v>
      </c>
      <c r="D18" s="54" t="s">
        <v>119</v>
      </c>
    </row>
    <row r="19" spans="1:4" s="20" customFormat="1" ht="25.5" customHeight="1">
      <c r="A19" s="38">
        <v>3</v>
      </c>
      <c r="B19" s="9" t="s">
        <v>116</v>
      </c>
      <c r="C19" s="19">
        <v>12000000</v>
      </c>
      <c r="D19" s="54" t="s">
        <v>119</v>
      </c>
    </row>
    <row r="20" spans="1:4" s="5" customFormat="1" ht="25.5" customHeight="1">
      <c r="A20" s="4" t="s">
        <v>88</v>
      </c>
      <c r="B20" s="17" t="s">
        <v>89</v>
      </c>
      <c r="C20" s="35">
        <f>SUM(C21:C23)</f>
        <v>1259000</v>
      </c>
      <c r="D20" s="3"/>
    </row>
    <row r="21" spans="1:4" s="1" customFormat="1" ht="25.5" customHeight="1">
      <c r="A21" s="38">
        <v>1</v>
      </c>
      <c r="B21" s="9" t="s">
        <v>111</v>
      </c>
      <c r="C21" s="7">
        <v>1259000</v>
      </c>
      <c r="D21" s="2"/>
    </row>
    <row r="22" spans="1:4" s="1" customFormat="1" ht="25.5" customHeight="1">
      <c r="A22" s="38">
        <v>2</v>
      </c>
      <c r="B22" s="9" t="s">
        <v>108</v>
      </c>
      <c r="C22" s="7">
        <v>0</v>
      </c>
      <c r="D22" s="2"/>
    </row>
    <row r="23" spans="1:4" s="1" customFormat="1" ht="25.5" customHeight="1">
      <c r="A23" s="38">
        <v>3</v>
      </c>
      <c r="B23" s="9" t="s">
        <v>109</v>
      </c>
      <c r="C23" s="7">
        <v>0</v>
      </c>
      <c r="D23" s="2"/>
    </row>
    <row r="24" spans="1:2" s="1" customFormat="1" ht="18.75">
      <c r="A24" s="37"/>
      <c r="B24" s="10" t="s">
        <v>115</v>
      </c>
    </row>
    <row r="25" spans="1:3" s="1" customFormat="1" ht="18.75">
      <c r="A25" s="37"/>
      <c r="B25" s="12" t="s">
        <v>112</v>
      </c>
      <c r="C25" s="1" t="s">
        <v>114</v>
      </c>
    </row>
    <row r="26" spans="1:2" s="1" customFormat="1" ht="18.75">
      <c r="A26" s="37"/>
      <c r="B26" s="12"/>
    </row>
    <row r="27" spans="1:2" s="1" customFormat="1" ht="18.75">
      <c r="A27" s="37"/>
      <c r="B27" s="55"/>
    </row>
    <row r="28" spans="1:2" s="1" customFormat="1" ht="18.75">
      <c r="A28" s="37"/>
      <c r="B28" s="55"/>
    </row>
    <row r="29" spans="1:4" s="5" customFormat="1" ht="18.75">
      <c r="A29" s="56"/>
      <c r="B29" s="12" t="s">
        <v>113</v>
      </c>
      <c r="C29" s="179" t="s">
        <v>91</v>
      </c>
      <c r="D29" s="179"/>
    </row>
    <row r="30" spans="2:3" ht="18.75">
      <c r="B30" s="6"/>
      <c r="C30" s="1"/>
    </row>
  </sheetData>
  <sheetProtection/>
  <mergeCells count="6">
    <mergeCell ref="C29:D29"/>
    <mergeCell ref="A9:D9"/>
    <mergeCell ref="A1:D1"/>
    <mergeCell ref="A2:D2"/>
    <mergeCell ref="A7:D7"/>
    <mergeCell ref="A8:D8"/>
  </mergeCells>
  <printOptions/>
  <pageMargins left="0.4" right="0.28" top="0.26" bottom="0.39" header="0.28" footer="0.3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6" sqref="E16"/>
    </sheetView>
  </sheetViews>
  <sheetFormatPr defaultColWidth="9.00390625" defaultRowHeight="15.75"/>
  <cols>
    <col min="1" max="1" width="6.25390625" style="0" customWidth="1"/>
    <col min="2" max="2" width="54.875" style="0" customWidth="1"/>
    <col min="3" max="3" width="14.75390625" style="8" customWidth="1"/>
    <col min="4" max="4" width="13.625" style="0" customWidth="1"/>
    <col min="5" max="5" width="10.375" style="0" bestFit="1" customWidth="1"/>
  </cols>
  <sheetData>
    <row r="1" spans="1:10" s="1" customFormat="1" ht="18.75">
      <c r="A1" s="179" t="s">
        <v>0</v>
      </c>
      <c r="B1" s="179"/>
      <c r="C1" s="179"/>
      <c r="D1" s="179"/>
      <c r="E1" s="28"/>
      <c r="F1" s="28"/>
      <c r="G1" s="28"/>
      <c r="H1" s="28"/>
      <c r="I1" s="28"/>
      <c r="J1" s="28"/>
    </row>
    <row r="2" spans="1:10" s="1" customFormat="1" ht="18.75">
      <c r="A2" s="179" t="s">
        <v>1</v>
      </c>
      <c r="B2" s="179"/>
      <c r="C2" s="179"/>
      <c r="D2" s="179"/>
      <c r="E2" s="28"/>
      <c r="F2" s="28"/>
      <c r="G2" s="28"/>
      <c r="H2" s="28"/>
      <c r="I2" s="28"/>
      <c r="J2" s="28"/>
    </row>
    <row r="3" spans="1:3" s="1" customFormat="1" ht="18.75">
      <c r="A3" s="20"/>
      <c r="C3" s="6"/>
    </row>
    <row r="4" spans="1:3" s="5" customFormat="1" ht="24.75" customHeight="1">
      <c r="A4" s="5" t="s">
        <v>129</v>
      </c>
      <c r="C4" s="12"/>
    </row>
    <row r="5" spans="1:3" s="5" customFormat="1" ht="24" customHeight="1">
      <c r="A5" s="5" t="s">
        <v>2</v>
      </c>
      <c r="C5" s="12"/>
    </row>
    <row r="6" spans="1:10" s="1" customFormat="1" ht="20.25">
      <c r="A6" s="184" t="s">
        <v>3</v>
      </c>
      <c r="B6" s="184"/>
      <c r="C6" s="184"/>
      <c r="D6" s="184"/>
      <c r="E6" s="29"/>
      <c r="F6" s="29"/>
      <c r="G6" s="29"/>
      <c r="H6" s="29"/>
      <c r="I6" s="29"/>
      <c r="J6" s="29"/>
    </row>
    <row r="7" spans="1:10" s="1" customFormat="1" ht="18.75">
      <c r="A7" s="179" t="s">
        <v>92</v>
      </c>
      <c r="B7" s="179"/>
      <c r="C7" s="179"/>
      <c r="D7" s="179"/>
      <c r="E7" s="28"/>
      <c r="F7" s="28"/>
      <c r="G7" s="28"/>
      <c r="H7" s="28"/>
      <c r="I7" s="28"/>
      <c r="J7" s="28"/>
    </row>
    <row r="8" spans="1:10" ht="19.5">
      <c r="A8" s="183" t="s">
        <v>93</v>
      </c>
      <c r="B8" s="183"/>
      <c r="C8" s="183"/>
      <c r="D8" s="183"/>
      <c r="E8" s="30"/>
      <c r="F8" s="30"/>
      <c r="G8" s="30"/>
      <c r="H8" s="30"/>
      <c r="I8" s="30"/>
      <c r="J8" s="30"/>
    </row>
    <row r="9" ht="15.75">
      <c r="D9" s="32" t="s">
        <v>85</v>
      </c>
    </row>
    <row r="10" spans="1:4" s="31" customFormat="1" ht="37.5" customHeight="1">
      <c r="A10" s="27" t="s">
        <v>4</v>
      </c>
      <c r="B10" s="27" t="s">
        <v>83</v>
      </c>
      <c r="C10" s="33" t="s">
        <v>84</v>
      </c>
      <c r="D10" s="27" t="s">
        <v>6</v>
      </c>
    </row>
    <row r="11" spans="1:4" s="5" customFormat="1" ht="19.5" customHeight="1">
      <c r="A11" s="3" t="s">
        <v>78</v>
      </c>
      <c r="B11" s="34" t="s">
        <v>87</v>
      </c>
      <c r="C11" s="35">
        <v>0</v>
      </c>
      <c r="D11" s="3"/>
    </row>
    <row r="12" spans="1:4" s="49" customFormat="1" ht="19.5" customHeight="1">
      <c r="A12" s="57">
        <v>1</v>
      </c>
      <c r="B12" s="47" t="s">
        <v>120</v>
      </c>
      <c r="C12" s="48"/>
      <c r="D12" s="47"/>
    </row>
    <row r="13" spans="1:4" s="1" customFormat="1" ht="19.5" customHeight="1">
      <c r="A13" s="38"/>
      <c r="B13" s="9" t="s">
        <v>105</v>
      </c>
      <c r="C13" s="7"/>
      <c r="D13" s="2"/>
    </row>
    <row r="14" spans="1:4" s="1" customFormat="1" ht="19.5" customHeight="1">
      <c r="A14" s="2"/>
      <c r="B14" s="9" t="s">
        <v>121</v>
      </c>
      <c r="C14" s="7"/>
      <c r="D14" s="2"/>
    </row>
    <row r="15" spans="1:4" s="49" customFormat="1" ht="19.5" customHeight="1">
      <c r="A15" s="57">
        <v>2</v>
      </c>
      <c r="B15" s="47" t="s">
        <v>239</v>
      </c>
      <c r="C15" s="48">
        <f>C16+C17</f>
        <v>0</v>
      </c>
      <c r="D15" s="47"/>
    </row>
    <row r="16" spans="1:4" s="1" customFormat="1" ht="19.5" customHeight="1">
      <c r="A16" s="38"/>
      <c r="B16" s="9" t="s">
        <v>105</v>
      </c>
      <c r="C16" s="7"/>
      <c r="D16" s="2"/>
    </row>
    <row r="17" spans="1:4" s="1" customFormat="1" ht="19.5" customHeight="1">
      <c r="A17" s="38"/>
      <c r="B17" s="2" t="s">
        <v>242</v>
      </c>
      <c r="C17" s="7"/>
      <c r="D17" s="2"/>
    </row>
    <row r="18" spans="1:4" s="49" customFormat="1" ht="19.5" customHeight="1">
      <c r="A18" s="57">
        <v>3</v>
      </c>
      <c r="B18" s="47" t="s">
        <v>240</v>
      </c>
      <c r="C18" s="48">
        <f>C19+C20</f>
        <v>50000000</v>
      </c>
      <c r="D18" s="47"/>
    </row>
    <row r="19" spans="1:4" s="1" customFormat="1" ht="19.5" customHeight="1">
      <c r="A19" s="38"/>
      <c r="B19" s="9" t="s">
        <v>105</v>
      </c>
      <c r="C19" s="7">
        <v>0</v>
      </c>
      <c r="D19" s="2"/>
    </row>
    <row r="20" spans="1:4" s="1" customFormat="1" ht="19.5" customHeight="1">
      <c r="A20" s="2"/>
      <c r="B20" s="2" t="s">
        <v>241</v>
      </c>
      <c r="C20" s="7">
        <v>50000000</v>
      </c>
      <c r="D20" s="2"/>
    </row>
    <row r="21" spans="1:4" s="5" customFormat="1" ht="19.5" customHeight="1">
      <c r="A21" s="3" t="s">
        <v>79</v>
      </c>
      <c r="B21" s="17" t="s">
        <v>86</v>
      </c>
      <c r="C21" s="50">
        <f>C22+C29+C37</f>
        <v>166000900</v>
      </c>
      <c r="D21" s="3"/>
    </row>
    <row r="22" spans="1:4" s="5" customFormat="1" ht="19.5" customHeight="1">
      <c r="A22" s="4">
        <v>1</v>
      </c>
      <c r="B22" s="9" t="s">
        <v>94</v>
      </c>
      <c r="C22" s="50">
        <v>77825000</v>
      </c>
      <c r="D22" s="3"/>
    </row>
    <row r="23" spans="1:5" s="5" customFormat="1" ht="19.5" customHeight="1">
      <c r="A23" s="4"/>
      <c r="B23" s="42" t="s">
        <v>96</v>
      </c>
      <c r="C23" s="51">
        <v>54477500</v>
      </c>
      <c r="D23" s="42"/>
      <c r="E23" s="39"/>
    </row>
    <row r="24" spans="1:5" s="5" customFormat="1" ht="19.5" customHeight="1">
      <c r="A24" s="4"/>
      <c r="B24" s="42" t="s">
        <v>97</v>
      </c>
      <c r="C24" s="51">
        <v>1167000</v>
      </c>
      <c r="D24" s="42"/>
      <c r="E24" s="40"/>
    </row>
    <row r="25" spans="1:5" s="5" customFormat="1" ht="19.5" customHeight="1">
      <c r="A25" s="4"/>
      <c r="B25" s="42" t="s">
        <v>98</v>
      </c>
      <c r="C25" s="51">
        <v>4808900</v>
      </c>
      <c r="D25" s="42"/>
      <c r="E25" s="40"/>
    </row>
    <row r="26" spans="1:5" s="5" customFormat="1" ht="19.5" customHeight="1">
      <c r="A26" s="4"/>
      <c r="B26" s="42" t="s">
        <v>99</v>
      </c>
      <c r="C26" s="51">
        <v>13999500</v>
      </c>
      <c r="D26" s="42"/>
      <c r="E26" s="40"/>
    </row>
    <row r="27" spans="1:5" s="5" customFormat="1" ht="19.5" customHeight="1">
      <c r="A27" s="4"/>
      <c r="B27" s="42" t="s">
        <v>99</v>
      </c>
      <c r="C27" s="51">
        <v>1555500</v>
      </c>
      <c r="D27" s="42"/>
      <c r="E27" s="40"/>
    </row>
    <row r="28" spans="1:5" s="5" customFormat="1" ht="19.5" customHeight="1">
      <c r="A28" s="4"/>
      <c r="B28" s="42" t="s">
        <v>100</v>
      </c>
      <c r="C28" s="51">
        <v>1816600</v>
      </c>
      <c r="D28" s="42"/>
      <c r="E28" s="41"/>
    </row>
    <row r="29" spans="1:4" s="20" customFormat="1" ht="19.5" customHeight="1">
      <c r="A29" s="54">
        <v>2</v>
      </c>
      <c r="B29" s="9" t="s">
        <v>95</v>
      </c>
      <c r="C29" s="19">
        <f>SUM(C30:C36)</f>
        <v>59655900</v>
      </c>
      <c r="D29" s="9"/>
    </row>
    <row r="30" spans="1:5" s="1" customFormat="1" ht="19.5" customHeight="1">
      <c r="A30" s="38"/>
      <c r="B30" s="45" t="s">
        <v>101</v>
      </c>
      <c r="C30" s="51">
        <v>31500000</v>
      </c>
      <c r="D30" s="46"/>
      <c r="E30" s="44"/>
    </row>
    <row r="31" spans="1:5" s="13" customFormat="1" ht="19.5" customHeight="1">
      <c r="A31" s="63"/>
      <c r="B31" s="42" t="s">
        <v>97</v>
      </c>
      <c r="C31" s="51">
        <v>894000</v>
      </c>
      <c r="D31" s="42"/>
      <c r="E31" s="40"/>
    </row>
    <row r="32" spans="1:5" s="1" customFormat="1" ht="19.5" customHeight="1">
      <c r="A32" s="38"/>
      <c r="B32" s="42" t="s">
        <v>98</v>
      </c>
      <c r="C32" s="51">
        <v>6235000</v>
      </c>
      <c r="D32" s="42"/>
      <c r="E32" s="40"/>
    </row>
    <row r="33" spans="1:5" s="1" customFormat="1" ht="19.5" customHeight="1">
      <c r="A33" s="38"/>
      <c r="B33" s="42" t="s">
        <v>102</v>
      </c>
      <c r="C33" s="51">
        <v>5062600</v>
      </c>
      <c r="D33" s="42"/>
      <c r="E33" s="40"/>
    </row>
    <row r="34" spans="1:5" s="1" customFormat="1" ht="19.5" customHeight="1">
      <c r="A34" s="38"/>
      <c r="B34" s="42" t="s">
        <v>103</v>
      </c>
      <c r="C34" s="51">
        <v>6846000</v>
      </c>
      <c r="D34" s="42"/>
      <c r="E34" s="40"/>
    </row>
    <row r="35" spans="1:5" s="1" customFormat="1" ht="19.5" customHeight="1">
      <c r="A35" s="38"/>
      <c r="B35" s="42" t="s">
        <v>100</v>
      </c>
      <c r="C35" s="51">
        <v>8671500</v>
      </c>
      <c r="D35" s="42"/>
      <c r="E35" s="40"/>
    </row>
    <row r="36" spans="1:5" s="1" customFormat="1" ht="19.5" customHeight="1">
      <c r="A36" s="38"/>
      <c r="B36" s="42" t="s">
        <v>104</v>
      </c>
      <c r="C36" s="51">
        <v>446800</v>
      </c>
      <c r="D36" s="42"/>
      <c r="E36" s="43"/>
    </row>
    <row r="37" spans="1:5" s="62" customFormat="1" ht="19.5" customHeight="1">
      <c r="A37" s="64">
        <v>3</v>
      </c>
      <c r="B37" s="65" t="s">
        <v>122</v>
      </c>
      <c r="C37" s="67">
        <v>28520000</v>
      </c>
      <c r="D37" s="65"/>
      <c r="E37" s="68"/>
    </row>
    <row r="38" spans="1:5" s="1" customFormat="1" ht="19.5" customHeight="1">
      <c r="A38" s="2"/>
      <c r="B38" s="42" t="s">
        <v>123</v>
      </c>
      <c r="C38" s="51">
        <v>1520000</v>
      </c>
      <c r="D38" s="42"/>
      <c r="E38" s="58"/>
    </row>
    <row r="39" spans="1:5" s="1" customFormat="1" ht="19.5" customHeight="1">
      <c r="A39" s="2"/>
      <c r="B39" s="42" t="s">
        <v>124</v>
      </c>
      <c r="C39" s="51">
        <v>7800000</v>
      </c>
      <c r="D39" s="42"/>
      <c r="E39" s="58"/>
    </row>
    <row r="40" spans="1:5" s="1" customFormat="1" ht="19.5" customHeight="1">
      <c r="A40" s="2"/>
      <c r="B40" s="42" t="s">
        <v>125</v>
      </c>
      <c r="C40" s="51">
        <v>19200000</v>
      </c>
      <c r="D40" s="42"/>
      <c r="E40" s="66"/>
    </row>
    <row r="41" spans="1:4" s="5" customFormat="1" ht="19.5" customHeight="1">
      <c r="A41" s="3" t="s">
        <v>88</v>
      </c>
      <c r="B41" s="17" t="s">
        <v>89</v>
      </c>
      <c r="C41" s="35">
        <f>C42+C43+C44</f>
        <v>-97831800</v>
      </c>
      <c r="D41" s="3"/>
    </row>
    <row r="42" spans="1:4" s="5" customFormat="1" ht="19.5" customHeight="1">
      <c r="A42" s="54">
        <v>1</v>
      </c>
      <c r="B42" s="9" t="s">
        <v>94</v>
      </c>
      <c r="C42" s="50">
        <f>C15-C29</f>
        <v>-59655900</v>
      </c>
      <c r="D42" s="3"/>
    </row>
    <row r="43" spans="1:4" s="20" customFormat="1" ht="19.5" customHeight="1">
      <c r="A43" s="54">
        <v>2</v>
      </c>
      <c r="B43" s="9" t="s">
        <v>95</v>
      </c>
      <c r="C43" s="19">
        <f>C15-C29</f>
        <v>-59655900</v>
      </c>
      <c r="D43" s="9"/>
    </row>
    <row r="44" spans="1:5" s="62" customFormat="1" ht="19.5" customHeight="1">
      <c r="A44" s="54">
        <v>3</v>
      </c>
      <c r="B44" s="69" t="s">
        <v>122</v>
      </c>
      <c r="C44" s="60">
        <f>C18-C37</f>
        <v>21480000</v>
      </c>
      <c r="D44" s="59"/>
      <c r="E44" s="61"/>
    </row>
    <row r="45" s="1" customFormat="1" ht="18.75">
      <c r="B45" s="10" t="s">
        <v>106</v>
      </c>
    </row>
    <row r="46" s="1" customFormat="1" ht="18.75">
      <c r="B46" s="11" t="s">
        <v>126</v>
      </c>
    </row>
    <row r="47" s="1" customFormat="1" ht="18.75">
      <c r="B47" s="6"/>
    </row>
    <row r="48" s="1" customFormat="1" ht="18.75">
      <c r="B48" s="6"/>
    </row>
    <row r="49" s="1" customFormat="1" ht="18.75">
      <c r="B49" s="6"/>
    </row>
    <row r="50" spans="2:4" ht="18.75">
      <c r="B50" s="12" t="s">
        <v>127</v>
      </c>
      <c r="C50" s="182" t="s">
        <v>91</v>
      </c>
      <c r="D50" s="182"/>
    </row>
  </sheetData>
  <sheetProtection/>
  <mergeCells count="6">
    <mergeCell ref="C50:D50"/>
    <mergeCell ref="A8:D8"/>
    <mergeCell ref="A1:D1"/>
    <mergeCell ref="A2:D2"/>
    <mergeCell ref="A6:D6"/>
    <mergeCell ref="A7:D7"/>
  </mergeCells>
  <printOptions/>
  <pageMargins left="0.5" right="0.25" top="0.25" bottom="0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64">
      <selection activeCell="A4" sqref="A1:IV16384"/>
    </sheetView>
  </sheetViews>
  <sheetFormatPr defaultColWidth="9.00390625" defaultRowHeight="15.75"/>
  <cols>
    <col min="1" max="1" width="5.75390625" style="0" customWidth="1"/>
    <col min="2" max="2" width="46.375" style="0" customWidth="1"/>
    <col min="3" max="3" width="18.125" style="169" customWidth="1"/>
    <col min="4" max="4" width="20.75390625" style="169" customWidth="1"/>
    <col min="5" max="5" width="16.50390625" style="169" customWidth="1"/>
    <col min="6" max="6" width="13.50390625" style="0" bestFit="1" customWidth="1"/>
    <col min="7" max="7" width="13.75390625" style="0" bestFit="1" customWidth="1"/>
    <col min="8" max="8" width="12.625" style="0" bestFit="1" customWidth="1"/>
  </cols>
  <sheetData>
    <row r="1" spans="1:5" s="124" customFormat="1" ht="18.75">
      <c r="A1" s="179" t="s">
        <v>0</v>
      </c>
      <c r="B1" s="179"/>
      <c r="C1" s="179"/>
      <c r="D1" s="179"/>
      <c r="E1" s="134"/>
    </row>
    <row r="2" spans="1:5" s="124" customFormat="1" ht="18.75">
      <c r="A2" s="179" t="s">
        <v>1</v>
      </c>
      <c r="B2" s="179"/>
      <c r="C2" s="179"/>
      <c r="D2" s="179"/>
      <c r="E2" s="134"/>
    </row>
    <row r="3" spans="1:5" s="124" customFormat="1" ht="18.75">
      <c r="A3" s="37"/>
      <c r="C3" s="135"/>
      <c r="D3" s="134"/>
      <c r="E3" s="134"/>
    </row>
    <row r="4" spans="1:5" s="5" customFormat="1" ht="18.75" customHeight="1">
      <c r="A4" s="187" t="s">
        <v>129</v>
      </c>
      <c r="B4" s="187"/>
      <c r="C4" s="187"/>
      <c r="D4" s="136"/>
      <c r="E4" s="136"/>
    </row>
    <row r="5" spans="1:5" s="5" customFormat="1" ht="19.5" customHeight="1">
      <c r="A5" s="187" t="s">
        <v>2</v>
      </c>
      <c r="B5" s="187"/>
      <c r="C5" s="187"/>
      <c r="D5" s="136"/>
      <c r="E5" s="136"/>
    </row>
    <row r="6" spans="1:5" s="124" customFormat="1" ht="18.75">
      <c r="A6" s="37"/>
      <c r="C6" s="135"/>
      <c r="D6" s="134"/>
      <c r="E6" s="134"/>
    </row>
    <row r="7" spans="1:5" s="124" customFormat="1" ht="18.75" customHeight="1">
      <c r="A7" s="184" t="s">
        <v>3</v>
      </c>
      <c r="B7" s="184"/>
      <c r="C7" s="184"/>
      <c r="D7" s="184"/>
      <c r="E7" s="134"/>
    </row>
    <row r="8" spans="1:5" s="124" customFormat="1" ht="18.75">
      <c r="A8" s="179" t="s">
        <v>19</v>
      </c>
      <c r="B8" s="179"/>
      <c r="C8" s="179"/>
      <c r="D8" s="179"/>
      <c r="E8" s="134"/>
    </row>
    <row r="9" spans="1:5" s="124" customFormat="1" ht="18.75">
      <c r="A9" s="179" t="s">
        <v>244</v>
      </c>
      <c r="B9" s="179"/>
      <c r="C9" s="179"/>
      <c r="D9" s="179"/>
      <c r="E9" s="134"/>
    </row>
    <row r="10" spans="1:5" s="124" customFormat="1" ht="18.75">
      <c r="A10" s="185" t="s">
        <v>218</v>
      </c>
      <c r="B10" s="185"/>
      <c r="C10" s="185"/>
      <c r="D10" s="185"/>
      <c r="E10" s="134"/>
    </row>
    <row r="11" spans="1:5" s="124" customFormat="1" ht="18.75">
      <c r="A11" s="37"/>
      <c r="C11" s="135"/>
      <c r="D11" s="137" t="s">
        <v>85</v>
      </c>
      <c r="E11" s="134"/>
    </row>
    <row r="12" spans="1:5" s="126" customFormat="1" ht="53.25" customHeight="1">
      <c r="A12" s="27" t="s">
        <v>4</v>
      </c>
      <c r="B12" s="125" t="s">
        <v>5</v>
      </c>
      <c r="C12" s="138" t="s">
        <v>208</v>
      </c>
      <c r="D12" s="139" t="s">
        <v>209</v>
      </c>
      <c r="E12" s="140"/>
    </row>
    <row r="13" spans="1:5" s="5" customFormat="1" ht="21.75" customHeight="1">
      <c r="A13" s="4" t="s">
        <v>7</v>
      </c>
      <c r="B13" s="15" t="s">
        <v>20</v>
      </c>
      <c r="C13" s="141"/>
      <c r="D13" s="142"/>
      <c r="E13" s="136"/>
    </row>
    <row r="14" spans="1:7" s="5" customFormat="1" ht="21.75" customHeight="1">
      <c r="A14" s="38" t="s">
        <v>78</v>
      </c>
      <c r="B14" s="14" t="s">
        <v>61</v>
      </c>
      <c r="C14" s="141">
        <f>C15+C18+C20+C28+C31+C39+C36+C43+C48+C53+C58+C62+C68+C74+C81</f>
        <v>705004406</v>
      </c>
      <c r="D14" s="143"/>
      <c r="E14" s="136"/>
      <c r="F14" s="5">
        <v>727098653</v>
      </c>
      <c r="G14" s="133">
        <f>F14-C14</f>
        <v>22094247</v>
      </c>
    </row>
    <row r="15" spans="1:5" s="5" customFormat="1" ht="21.75" customHeight="1">
      <c r="A15" s="38">
        <v>1</v>
      </c>
      <c r="B15" s="17" t="s">
        <v>23</v>
      </c>
      <c r="C15" s="141">
        <f>C16+C17</f>
        <v>312383537</v>
      </c>
      <c r="D15" s="142"/>
      <c r="E15" s="136"/>
    </row>
    <row r="16" spans="1:5" s="124" customFormat="1" ht="21.75" customHeight="1">
      <c r="A16" s="38"/>
      <c r="B16" s="127" t="s">
        <v>21</v>
      </c>
      <c r="C16" s="144">
        <v>312383537</v>
      </c>
      <c r="D16" s="145"/>
      <c r="E16" s="134"/>
    </row>
    <row r="17" spans="1:5" s="124" customFormat="1" ht="21.75" customHeight="1">
      <c r="A17" s="38"/>
      <c r="B17" s="127" t="s">
        <v>90</v>
      </c>
      <c r="C17" s="144"/>
      <c r="D17" s="146"/>
      <c r="E17" s="134"/>
    </row>
    <row r="18" spans="1:5" s="124" customFormat="1" ht="21.75" customHeight="1">
      <c r="A18" s="38">
        <v>2</v>
      </c>
      <c r="B18" s="16" t="s">
        <v>22</v>
      </c>
      <c r="C18" s="141">
        <v>7623000</v>
      </c>
      <c r="D18" s="145"/>
      <c r="E18" s="134"/>
    </row>
    <row r="19" spans="1:5" s="124" customFormat="1" ht="21.75" customHeight="1">
      <c r="A19" s="38">
        <v>0</v>
      </c>
      <c r="B19" s="127" t="s">
        <v>245</v>
      </c>
      <c r="C19" s="144">
        <v>7623000</v>
      </c>
      <c r="D19" s="145"/>
      <c r="E19" s="134"/>
    </row>
    <row r="20" spans="1:5" s="124" customFormat="1" ht="21.75" customHeight="1">
      <c r="A20" s="38">
        <v>3</v>
      </c>
      <c r="B20" s="17" t="s">
        <v>25</v>
      </c>
      <c r="C20" s="141">
        <f>SUM(C21:C27)</f>
        <v>153861557</v>
      </c>
      <c r="D20" s="145"/>
      <c r="E20" s="134"/>
    </row>
    <row r="21" spans="1:5" s="124" customFormat="1" ht="21.75" customHeight="1">
      <c r="A21" s="38"/>
      <c r="B21" s="127" t="s">
        <v>26</v>
      </c>
      <c r="C21" s="144">
        <v>5040258</v>
      </c>
      <c r="D21" s="145"/>
      <c r="E21" s="134"/>
    </row>
    <row r="22" spans="1:5" s="124" customFormat="1" ht="21.75" customHeight="1">
      <c r="A22" s="38"/>
      <c r="B22" s="127" t="s">
        <v>27</v>
      </c>
      <c r="C22" s="144">
        <v>103253656</v>
      </c>
      <c r="D22" s="145"/>
      <c r="E22" s="134"/>
    </row>
    <row r="23" spans="1:5" s="124" customFormat="1" ht="21.75" customHeight="1">
      <c r="A23" s="38"/>
      <c r="B23" s="127" t="s">
        <v>28</v>
      </c>
      <c r="C23" s="144">
        <v>1815000</v>
      </c>
      <c r="D23" s="145"/>
      <c r="E23" s="134"/>
    </row>
    <row r="24" spans="1:5" s="124" customFormat="1" ht="21.75" customHeight="1">
      <c r="A24" s="38"/>
      <c r="B24" s="127" t="s">
        <v>29</v>
      </c>
      <c r="C24" s="144">
        <v>40585699</v>
      </c>
      <c r="D24" s="145"/>
      <c r="E24" s="134"/>
    </row>
    <row r="25" spans="1:5" s="124" customFormat="1" ht="21.75" customHeight="1">
      <c r="A25" s="38"/>
      <c r="B25" s="127" t="s">
        <v>30</v>
      </c>
      <c r="C25" s="144"/>
      <c r="D25" s="145"/>
      <c r="E25" s="134"/>
    </row>
    <row r="26" spans="1:5" s="124" customFormat="1" ht="21.75" customHeight="1">
      <c r="A26" s="38"/>
      <c r="B26" s="127" t="s">
        <v>80</v>
      </c>
      <c r="C26" s="144">
        <v>3166944</v>
      </c>
      <c r="D26" s="145"/>
      <c r="E26" s="134"/>
    </row>
    <row r="27" spans="1:5" s="124" customFormat="1" ht="21.75" customHeight="1">
      <c r="A27" s="38"/>
      <c r="B27" s="127" t="s">
        <v>31</v>
      </c>
      <c r="C27" s="144"/>
      <c r="D27" s="146"/>
      <c r="E27" s="134"/>
    </row>
    <row r="28" spans="1:5" s="124" customFormat="1" ht="21.75" customHeight="1">
      <c r="A28" s="38">
        <v>4</v>
      </c>
      <c r="B28" s="17" t="s">
        <v>32</v>
      </c>
      <c r="C28" s="141">
        <f>C29+C30</f>
        <v>1200000</v>
      </c>
      <c r="D28" s="145"/>
      <c r="E28" s="134"/>
    </row>
    <row r="29" spans="1:5" s="124" customFormat="1" ht="21.75" customHeight="1">
      <c r="A29" s="38"/>
      <c r="B29" s="18" t="s">
        <v>33</v>
      </c>
      <c r="C29" s="144">
        <v>1200000</v>
      </c>
      <c r="D29" s="145"/>
      <c r="E29" s="134"/>
    </row>
    <row r="30" spans="1:5" s="124" customFormat="1" ht="21.75" customHeight="1">
      <c r="A30" s="38"/>
      <c r="B30" s="18" t="s">
        <v>219</v>
      </c>
      <c r="C30" s="144"/>
      <c r="D30" s="145"/>
      <c r="E30" s="134"/>
    </row>
    <row r="31" spans="1:5" s="124" customFormat="1" ht="21.75" customHeight="1">
      <c r="A31" s="38">
        <v>5</v>
      </c>
      <c r="B31" s="17" t="s">
        <v>34</v>
      </c>
      <c r="C31" s="141">
        <f>SUM(C32:C35)</f>
        <v>86874580</v>
      </c>
      <c r="D31" s="145"/>
      <c r="E31" s="134"/>
    </row>
    <row r="32" spans="1:5" s="124" customFormat="1" ht="21.75" customHeight="1">
      <c r="A32" s="38"/>
      <c r="B32" s="127" t="s">
        <v>35</v>
      </c>
      <c r="C32" s="144">
        <v>66208446</v>
      </c>
      <c r="D32" s="145"/>
      <c r="E32" s="134"/>
    </row>
    <row r="33" spans="1:5" s="124" customFormat="1" ht="21.75" customHeight="1">
      <c r="A33" s="38"/>
      <c r="B33" s="127" t="s">
        <v>36</v>
      </c>
      <c r="C33" s="144">
        <v>11034741</v>
      </c>
      <c r="D33" s="145"/>
      <c r="E33" s="134"/>
    </row>
    <row r="34" spans="1:5" s="124" customFormat="1" ht="21.75" customHeight="1">
      <c r="A34" s="38"/>
      <c r="B34" s="127" t="s">
        <v>37</v>
      </c>
      <c r="C34" s="144">
        <v>6223248</v>
      </c>
      <c r="D34" s="145"/>
      <c r="E34" s="134"/>
    </row>
    <row r="35" spans="1:5" s="124" customFormat="1" ht="21.75" customHeight="1">
      <c r="A35" s="38"/>
      <c r="B35" s="127" t="s">
        <v>38</v>
      </c>
      <c r="C35" s="144">
        <v>3408145</v>
      </c>
      <c r="D35" s="145"/>
      <c r="E35" s="134"/>
    </row>
    <row r="36" spans="1:5" s="124" customFormat="1" ht="21.75" customHeight="1">
      <c r="A36" s="38">
        <v>6</v>
      </c>
      <c r="B36" s="17" t="s">
        <v>39</v>
      </c>
      <c r="C36" s="141">
        <f>C37+C38</f>
        <v>0</v>
      </c>
      <c r="D36" s="145"/>
      <c r="E36" s="134"/>
    </row>
    <row r="37" spans="1:5" s="13" customFormat="1" ht="21.75" customHeight="1">
      <c r="A37" s="63"/>
      <c r="B37" s="21" t="s">
        <v>210</v>
      </c>
      <c r="C37" s="147"/>
      <c r="D37" s="148"/>
      <c r="E37" s="149"/>
    </row>
    <row r="38" spans="1:5" s="124" customFormat="1" ht="21.75" customHeight="1">
      <c r="A38" s="38"/>
      <c r="B38" s="18" t="s">
        <v>211</v>
      </c>
      <c r="C38" s="150"/>
      <c r="D38" s="145"/>
      <c r="E38" s="134"/>
    </row>
    <row r="39" spans="1:5" s="5" customFormat="1" ht="21.75" customHeight="1">
      <c r="A39" s="4">
        <v>7</v>
      </c>
      <c r="B39" s="17" t="s">
        <v>40</v>
      </c>
      <c r="C39" s="141">
        <f>C40+C41</f>
        <v>4326281</v>
      </c>
      <c r="D39" s="142"/>
      <c r="E39" s="136"/>
    </row>
    <row r="40" spans="1:5" s="124" customFormat="1" ht="21.75" customHeight="1">
      <c r="A40" s="38"/>
      <c r="B40" s="18" t="s">
        <v>41</v>
      </c>
      <c r="C40" s="144">
        <v>4326281</v>
      </c>
      <c r="D40" s="145"/>
      <c r="E40" s="134"/>
    </row>
    <row r="41" spans="1:5" s="124" customFormat="1" ht="21.75" customHeight="1">
      <c r="A41" s="38"/>
      <c r="B41" s="18" t="s">
        <v>42</v>
      </c>
      <c r="C41" s="144"/>
      <c r="D41" s="145"/>
      <c r="E41" s="134"/>
    </row>
    <row r="42" spans="1:5" s="1" customFormat="1" ht="21.75" customHeight="1">
      <c r="A42" s="38"/>
      <c r="B42" s="18" t="s">
        <v>118</v>
      </c>
      <c r="C42" s="150"/>
      <c r="D42" s="143"/>
      <c r="E42" s="151"/>
    </row>
    <row r="43" spans="1:5" s="5" customFormat="1" ht="21.75" customHeight="1">
      <c r="A43" s="4">
        <v>8</v>
      </c>
      <c r="B43" s="17" t="s">
        <v>43</v>
      </c>
      <c r="C43" s="141">
        <f>SUM(C44:C47)</f>
        <v>30240000</v>
      </c>
      <c r="D43" s="142"/>
      <c r="E43" s="136"/>
    </row>
    <row r="44" spans="1:5" s="124" customFormat="1" ht="21.75" customHeight="1">
      <c r="A44" s="38"/>
      <c r="B44" s="18" t="s">
        <v>44</v>
      </c>
      <c r="C44" s="144">
        <v>7740000</v>
      </c>
      <c r="D44" s="145"/>
      <c r="E44" s="134"/>
    </row>
    <row r="45" spans="1:5" s="124" customFormat="1" ht="21.75" customHeight="1">
      <c r="A45" s="38"/>
      <c r="B45" s="18" t="s">
        <v>45</v>
      </c>
      <c r="C45" s="144"/>
      <c r="D45" s="145"/>
      <c r="E45" s="134"/>
    </row>
    <row r="46" spans="1:5" s="124" customFormat="1" ht="21.75" customHeight="1">
      <c r="A46" s="38"/>
      <c r="B46" s="18" t="s">
        <v>46</v>
      </c>
      <c r="C46" s="144">
        <v>5400000</v>
      </c>
      <c r="D46" s="145"/>
      <c r="E46" s="134"/>
    </row>
    <row r="47" spans="1:5" s="22" customFormat="1" ht="21.75" customHeight="1">
      <c r="A47" s="14"/>
      <c r="B47" s="18" t="s">
        <v>47</v>
      </c>
      <c r="C47" s="152">
        <v>17100000</v>
      </c>
      <c r="D47" s="153"/>
      <c r="E47" s="154"/>
    </row>
    <row r="48" spans="1:5" s="5" customFormat="1" ht="21.75" customHeight="1">
      <c r="A48" s="4">
        <v>9</v>
      </c>
      <c r="B48" s="17" t="s">
        <v>48</v>
      </c>
      <c r="C48" s="141">
        <f>SUM(C49:C52)</f>
        <v>649451</v>
      </c>
      <c r="D48" s="142"/>
      <c r="E48" s="136"/>
    </row>
    <row r="49" spans="1:5" s="22" customFormat="1" ht="21.75" customHeight="1">
      <c r="A49" s="38"/>
      <c r="B49" s="18" t="s">
        <v>49</v>
      </c>
      <c r="C49" s="150">
        <v>583451</v>
      </c>
      <c r="D49" s="153"/>
      <c r="E49" s="154"/>
    </row>
    <row r="50" spans="1:5" s="23" customFormat="1" ht="21.75" customHeight="1">
      <c r="A50" s="38"/>
      <c r="B50" s="18" t="s">
        <v>50</v>
      </c>
      <c r="C50" s="150"/>
      <c r="D50" s="155"/>
      <c r="E50" s="156"/>
    </row>
    <row r="51" spans="1:5" s="23" customFormat="1" ht="21.75" customHeight="1">
      <c r="A51" s="38"/>
      <c r="B51" s="18" t="s">
        <v>51</v>
      </c>
      <c r="C51" s="150">
        <v>66000</v>
      </c>
      <c r="D51" s="155"/>
      <c r="E51" s="156"/>
    </row>
    <row r="52" spans="1:5" s="23" customFormat="1" ht="21.75" customHeight="1">
      <c r="A52" s="38"/>
      <c r="B52" s="18" t="s">
        <v>52</v>
      </c>
      <c r="C52" s="150"/>
      <c r="D52" s="155"/>
      <c r="E52" s="156"/>
    </row>
    <row r="53" spans="1:5" s="22" customFormat="1" ht="21.75" customHeight="1">
      <c r="A53" s="4">
        <v>10</v>
      </c>
      <c r="B53" s="17" t="s">
        <v>53</v>
      </c>
      <c r="C53" s="141">
        <f>SUM(C54:C57)</f>
        <v>1650000</v>
      </c>
      <c r="D53" s="153"/>
      <c r="E53" s="154"/>
    </row>
    <row r="54" spans="1:5" s="23" customFormat="1" ht="21.75" customHeight="1">
      <c r="A54" s="38"/>
      <c r="B54" s="18" t="s">
        <v>54</v>
      </c>
      <c r="C54" s="150"/>
      <c r="D54" s="155"/>
      <c r="E54" s="156"/>
    </row>
    <row r="55" spans="1:5" s="23" customFormat="1" ht="21.75" customHeight="1">
      <c r="A55" s="38"/>
      <c r="B55" s="18" t="s">
        <v>55</v>
      </c>
      <c r="C55" s="150"/>
      <c r="D55" s="155"/>
      <c r="E55" s="156"/>
    </row>
    <row r="56" spans="1:5" s="24" customFormat="1" ht="21.75" customHeight="1">
      <c r="A56" s="63"/>
      <c r="B56" s="18" t="s">
        <v>56</v>
      </c>
      <c r="C56" s="147"/>
      <c r="D56" s="157"/>
      <c r="E56" s="158"/>
    </row>
    <row r="57" spans="1:5" s="24" customFormat="1" ht="21.75" customHeight="1">
      <c r="A57" s="63"/>
      <c r="B57" s="18" t="s">
        <v>57</v>
      </c>
      <c r="C57" s="147">
        <v>1650000</v>
      </c>
      <c r="D57" s="157"/>
      <c r="E57" s="158"/>
    </row>
    <row r="58" spans="1:5" s="26" customFormat="1" ht="21.75" customHeight="1">
      <c r="A58" s="27">
        <v>11</v>
      </c>
      <c r="B58" s="17" t="s">
        <v>58</v>
      </c>
      <c r="C58" s="159">
        <f>C59+C61+C60</f>
        <v>29050000</v>
      </c>
      <c r="D58" s="160"/>
      <c r="E58" s="161"/>
    </row>
    <row r="59" spans="1:5" s="24" customFormat="1" ht="21.75" customHeight="1">
      <c r="A59" s="63"/>
      <c r="B59" s="18" t="s">
        <v>220</v>
      </c>
      <c r="C59" s="147">
        <v>24750000</v>
      </c>
      <c r="D59" s="157"/>
      <c r="E59" s="158"/>
    </row>
    <row r="60" spans="1:5" s="24" customFormat="1" ht="21.75" customHeight="1">
      <c r="A60" s="63"/>
      <c r="B60" s="18" t="s">
        <v>59</v>
      </c>
      <c r="C60" s="147">
        <v>2000000</v>
      </c>
      <c r="D60" s="157"/>
      <c r="E60" s="158"/>
    </row>
    <row r="61" spans="1:5" s="24" customFormat="1" ht="21.75" customHeight="1">
      <c r="A61" s="63"/>
      <c r="B61" s="18" t="s">
        <v>212</v>
      </c>
      <c r="C61" s="147">
        <v>2300000</v>
      </c>
      <c r="D61" s="157"/>
      <c r="E61" s="158"/>
    </row>
    <row r="62" spans="1:5" s="130" customFormat="1" ht="46.5" customHeight="1">
      <c r="A62" s="128">
        <v>12</v>
      </c>
      <c r="B62" s="129" t="s">
        <v>60</v>
      </c>
      <c r="C62" s="162">
        <f>SUM(C63:C67)</f>
        <v>16340000</v>
      </c>
      <c r="D62" s="163"/>
      <c r="E62" s="164"/>
    </row>
    <row r="63" spans="1:5" s="24" customFormat="1" ht="21.75" customHeight="1">
      <c r="A63" s="63"/>
      <c r="B63" s="18" t="s">
        <v>63</v>
      </c>
      <c r="C63" s="147">
        <v>3240000</v>
      </c>
      <c r="D63" s="157"/>
      <c r="E63" s="158"/>
    </row>
    <row r="64" spans="1:5" s="24" customFormat="1" ht="21.75" customHeight="1">
      <c r="A64" s="63"/>
      <c r="B64" s="18" t="s">
        <v>64</v>
      </c>
      <c r="C64" s="147">
        <v>1090000</v>
      </c>
      <c r="D64" s="165"/>
      <c r="E64" s="158"/>
    </row>
    <row r="65" spans="1:5" s="24" customFormat="1" ht="21.75" customHeight="1">
      <c r="A65" s="63"/>
      <c r="B65" s="18" t="s">
        <v>213</v>
      </c>
      <c r="D65" s="157"/>
      <c r="E65" s="158"/>
    </row>
    <row r="66" spans="1:5" s="24" customFormat="1" ht="21.75" customHeight="1">
      <c r="A66" s="63"/>
      <c r="B66" s="18" t="s">
        <v>214</v>
      </c>
      <c r="C66" s="147">
        <v>150000</v>
      </c>
      <c r="D66" s="157"/>
      <c r="E66" s="158"/>
    </row>
    <row r="67" spans="1:5" s="24" customFormat="1" ht="36" customHeight="1">
      <c r="A67" s="63"/>
      <c r="B67" s="21" t="s">
        <v>65</v>
      </c>
      <c r="C67" s="147">
        <v>11860000</v>
      </c>
      <c r="D67" s="157"/>
      <c r="E67" s="158"/>
    </row>
    <row r="68" spans="1:5" s="26" customFormat="1" ht="21.75" customHeight="1">
      <c r="A68" s="27">
        <v>13</v>
      </c>
      <c r="B68" s="25" t="s">
        <v>66</v>
      </c>
      <c r="C68" s="159">
        <f>SUM(C69:C73)</f>
        <v>44411000</v>
      </c>
      <c r="D68" s="160"/>
      <c r="E68" s="161"/>
    </row>
    <row r="69" spans="1:5" s="24" customFormat="1" ht="41.25" customHeight="1">
      <c r="A69" s="63"/>
      <c r="B69" s="21" t="s">
        <v>82</v>
      </c>
      <c r="C69" s="147">
        <v>13999000</v>
      </c>
      <c r="D69" s="157"/>
      <c r="E69" s="158"/>
    </row>
    <row r="70" spans="1:5" s="24" customFormat="1" ht="32.25" customHeight="1">
      <c r="A70" s="63"/>
      <c r="B70" s="21" t="s">
        <v>215</v>
      </c>
      <c r="C70" s="147"/>
      <c r="D70" s="157"/>
      <c r="E70" s="158"/>
    </row>
    <row r="71" spans="1:5" s="24" customFormat="1" ht="21.75" customHeight="1">
      <c r="A71" s="63"/>
      <c r="B71" s="21" t="s">
        <v>67</v>
      </c>
      <c r="C71" s="147"/>
      <c r="D71" s="157"/>
      <c r="E71" s="158"/>
    </row>
    <row r="72" spans="1:5" s="24" customFormat="1" ht="36.75" customHeight="1">
      <c r="A72" s="63"/>
      <c r="B72" s="131" t="s">
        <v>68</v>
      </c>
      <c r="C72" s="147">
        <v>14977000</v>
      </c>
      <c r="D72" s="157"/>
      <c r="E72" s="158"/>
    </row>
    <row r="73" spans="1:5" s="24" customFormat="1" ht="21.75" customHeight="1">
      <c r="A73" s="63"/>
      <c r="B73" s="131" t="s">
        <v>69</v>
      </c>
      <c r="C73" s="147">
        <v>15435000</v>
      </c>
      <c r="D73" s="157"/>
      <c r="E73" s="158"/>
    </row>
    <row r="74" spans="1:5" s="26" customFormat="1" ht="21.75" customHeight="1">
      <c r="A74" s="27">
        <v>14</v>
      </c>
      <c r="B74" s="25" t="s">
        <v>70</v>
      </c>
      <c r="C74" s="159">
        <f>SUM(C75:C78)</f>
        <v>16395000</v>
      </c>
      <c r="D74" s="160"/>
      <c r="E74" s="161"/>
    </row>
    <row r="75" spans="1:5" s="24" customFormat="1" ht="21.75" customHeight="1">
      <c r="A75" s="63"/>
      <c r="B75" s="21" t="s">
        <v>77</v>
      </c>
      <c r="C75" s="147"/>
      <c r="D75" s="165"/>
      <c r="E75" s="158"/>
    </row>
    <row r="76" spans="1:5" s="24" customFormat="1" ht="21.75" customHeight="1">
      <c r="A76" s="63"/>
      <c r="B76" s="21" t="s">
        <v>71</v>
      </c>
      <c r="C76" s="147">
        <v>1200000</v>
      </c>
      <c r="D76" s="157"/>
      <c r="E76" s="158"/>
    </row>
    <row r="77" spans="1:5" s="23" customFormat="1" ht="21.75" customHeight="1">
      <c r="A77" s="38"/>
      <c r="B77" s="18" t="s">
        <v>72</v>
      </c>
      <c r="C77" s="150">
        <v>1800000</v>
      </c>
      <c r="D77" s="155"/>
      <c r="E77" s="156"/>
    </row>
    <row r="78" spans="1:5" s="23" customFormat="1" ht="21.75" customHeight="1">
      <c r="A78" s="38"/>
      <c r="B78" s="21" t="s">
        <v>73</v>
      </c>
      <c r="C78" s="150">
        <v>13395000</v>
      </c>
      <c r="D78" s="155"/>
      <c r="E78" s="156"/>
    </row>
    <row r="79" spans="1:5" s="22" customFormat="1" ht="21.75" customHeight="1">
      <c r="A79" s="4">
        <v>15</v>
      </c>
      <c r="B79" s="25" t="s">
        <v>216</v>
      </c>
      <c r="C79" s="141"/>
      <c r="D79" s="153"/>
      <c r="E79" s="154"/>
    </row>
    <row r="80" spans="1:5" s="124" customFormat="1" ht="31.5" customHeight="1">
      <c r="A80" s="38"/>
      <c r="B80" s="21" t="s">
        <v>217</v>
      </c>
      <c r="C80" s="150"/>
      <c r="D80" s="145"/>
      <c r="E80" s="134"/>
    </row>
    <row r="81" spans="1:5" s="23" customFormat="1" ht="21.75" customHeight="1">
      <c r="A81" s="38">
        <v>16</v>
      </c>
      <c r="B81" s="17" t="s">
        <v>74</v>
      </c>
      <c r="C81" s="141">
        <f>C82+C83+C84</f>
        <v>0</v>
      </c>
      <c r="D81" s="141"/>
      <c r="E81" s="156"/>
    </row>
    <row r="82" spans="1:5" s="23" customFormat="1" ht="21.75" customHeight="1">
      <c r="A82" s="38"/>
      <c r="B82" s="21" t="s">
        <v>81</v>
      </c>
      <c r="C82" s="150"/>
      <c r="D82" s="152"/>
      <c r="E82" s="156"/>
    </row>
    <row r="83" spans="1:5" s="23" customFormat="1" ht="21.75" customHeight="1">
      <c r="A83" s="38"/>
      <c r="B83" s="21" t="s">
        <v>75</v>
      </c>
      <c r="C83" s="150"/>
      <c r="D83" s="152"/>
      <c r="E83" s="156"/>
    </row>
    <row r="84" spans="1:5" s="124" customFormat="1" ht="31.5" customHeight="1">
      <c r="A84" s="38"/>
      <c r="B84" s="21" t="s">
        <v>76</v>
      </c>
      <c r="C84" s="150"/>
      <c r="D84" s="144"/>
      <c r="E84" s="134"/>
    </row>
    <row r="85" spans="1:5" s="124" customFormat="1" ht="21.75" customHeight="1">
      <c r="A85" s="37"/>
      <c r="C85" s="166" t="s">
        <v>243</v>
      </c>
      <c r="D85" s="134"/>
      <c r="E85" s="134"/>
    </row>
    <row r="86" spans="1:5" s="124" customFormat="1" ht="21.75" customHeight="1">
      <c r="A86" s="37"/>
      <c r="B86" s="124" t="s">
        <v>112</v>
      </c>
      <c r="C86" s="167" t="s">
        <v>62</v>
      </c>
      <c r="D86" s="134"/>
      <c r="E86" s="134"/>
    </row>
    <row r="87" spans="1:5" s="124" customFormat="1" ht="21.75" customHeight="1">
      <c r="A87" s="37"/>
      <c r="C87" s="135"/>
      <c r="D87" s="134"/>
      <c r="E87" s="134"/>
    </row>
    <row r="88" spans="1:5" s="124" customFormat="1" ht="21.75" customHeight="1">
      <c r="A88" s="37"/>
      <c r="C88" s="135"/>
      <c r="D88" s="134"/>
      <c r="E88" s="134"/>
    </row>
    <row r="89" spans="1:5" s="124" customFormat="1" ht="21.75" customHeight="1">
      <c r="A89" s="37"/>
      <c r="C89" s="135"/>
      <c r="D89" s="134"/>
      <c r="E89" s="134"/>
    </row>
    <row r="90" spans="1:5" s="124" customFormat="1" ht="21.75" customHeight="1">
      <c r="A90" s="37"/>
      <c r="C90" s="135"/>
      <c r="D90" s="134"/>
      <c r="E90" s="134"/>
    </row>
    <row r="91" spans="1:5" s="124" customFormat="1" ht="21.75" customHeight="1">
      <c r="A91" s="37"/>
      <c r="B91" s="5" t="s">
        <v>113</v>
      </c>
      <c r="C91" s="186" t="s">
        <v>130</v>
      </c>
      <c r="D91" s="186"/>
      <c r="E91" s="134"/>
    </row>
  </sheetData>
  <sheetProtection/>
  <mergeCells count="9">
    <mergeCell ref="A9:D9"/>
    <mergeCell ref="A10:D10"/>
    <mergeCell ref="C91:D91"/>
    <mergeCell ref="A1:D1"/>
    <mergeCell ref="A2:D2"/>
    <mergeCell ref="A4:C4"/>
    <mergeCell ref="A5:C5"/>
    <mergeCell ref="A7:D7"/>
    <mergeCell ref="A8:D8"/>
  </mergeCells>
  <printOptions/>
  <pageMargins left="0.3" right="0.2" top="0.2" bottom="0.2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3"/>
  <sheetViews>
    <sheetView tabSelected="1" zoomScalePageLayoutView="0" workbookViewId="0" topLeftCell="A64">
      <selection activeCell="B103" sqref="B103"/>
    </sheetView>
  </sheetViews>
  <sheetFormatPr defaultColWidth="9.00390625" defaultRowHeight="15.75"/>
  <cols>
    <col min="1" max="1" width="5.75390625" style="0" customWidth="1"/>
    <col min="2" max="2" width="46.375" style="0" customWidth="1"/>
    <col min="3" max="3" width="18.125" style="169" customWidth="1"/>
    <col min="4" max="4" width="20.75390625" style="169" customWidth="1"/>
    <col min="5" max="5" width="16.50390625" style="169" customWidth="1"/>
    <col min="6" max="6" width="13.50390625" style="0" bestFit="1" customWidth="1"/>
    <col min="7" max="7" width="13.75390625" style="0" bestFit="1" customWidth="1"/>
    <col min="8" max="8" width="16.50390625" style="0" customWidth="1"/>
  </cols>
  <sheetData>
    <row r="2" spans="1:5" s="124" customFormat="1" ht="18.75">
      <c r="A2" s="179" t="s">
        <v>0</v>
      </c>
      <c r="B2" s="179"/>
      <c r="C2" s="179"/>
      <c r="D2" s="179"/>
      <c r="E2" s="134"/>
    </row>
    <row r="3" spans="1:5" s="124" customFormat="1" ht="18.75">
      <c r="A3" s="179" t="s">
        <v>1</v>
      </c>
      <c r="B3" s="179"/>
      <c r="C3" s="179"/>
      <c r="D3" s="179"/>
      <c r="E3" s="134"/>
    </row>
    <row r="4" spans="1:5" s="124" customFormat="1" ht="18.75">
      <c r="A4" s="37"/>
      <c r="C4" s="135"/>
      <c r="D4" s="134"/>
      <c r="E4" s="134"/>
    </row>
    <row r="5" spans="1:5" s="5" customFormat="1" ht="18.75" customHeight="1">
      <c r="A5" s="187" t="s">
        <v>129</v>
      </c>
      <c r="B5" s="187"/>
      <c r="C5" s="187"/>
      <c r="D5" s="136"/>
      <c r="E5" s="136"/>
    </row>
    <row r="6" spans="1:5" s="5" customFormat="1" ht="19.5" customHeight="1">
      <c r="A6" s="187" t="s">
        <v>2</v>
      </c>
      <c r="B6" s="187"/>
      <c r="C6" s="187"/>
      <c r="D6" s="136"/>
      <c r="E6" s="136"/>
    </row>
    <row r="7" spans="1:5" s="124" customFormat="1" ht="18.75">
      <c r="A7" s="37"/>
      <c r="C7" s="135"/>
      <c r="D7" s="134"/>
      <c r="E7" s="134"/>
    </row>
    <row r="8" spans="1:5" s="124" customFormat="1" ht="23.25" customHeight="1">
      <c r="A8" s="184" t="s">
        <v>3</v>
      </c>
      <c r="B8" s="184"/>
      <c r="C8" s="184"/>
      <c r="D8" s="184"/>
      <c r="E8" s="134"/>
    </row>
    <row r="9" spans="1:5" s="124" customFormat="1" ht="18.75">
      <c r="A9" s="179" t="s">
        <v>19</v>
      </c>
      <c r="B9" s="179"/>
      <c r="C9" s="179"/>
      <c r="D9" s="179"/>
      <c r="E9" s="134"/>
    </row>
    <row r="10" spans="1:5" s="124" customFormat="1" ht="18.75">
      <c r="A10" s="179" t="s">
        <v>253</v>
      </c>
      <c r="B10" s="179"/>
      <c r="C10" s="179"/>
      <c r="D10" s="179"/>
      <c r="E10" s="134"/>
    </row>
    <row r="11" spans="1:5" s="124" customFormat="1" ht="18.75">
      <c r="A11" s="37"/>
      <c r="C11" s="135"/>
      <c r="D11" s="137" t="s">
        <v>85</v>
      </c>
      <c r="E11" s="134"/>
    </row>
    <row r="12" spans="1:5" s="126" customFormat="1" ht="53.25" customHeight="1">
      <c r="A12" s="27" t="s">
        <v>4</v>
      </c>
      <c r="B12" s="125" t="s">
        <v>5</v>
      </c>
      <c r="C12" s="170" t="s">
        <v>222</v>
      </c>
      <c r="D12" s="139" t="s">
        <v>209</v>
      </c>
      <c r="E12" s="140"/>
    </row>
    <row r="13" spans="1:8" s="5" customFormat="1" ht="21.75" customHeight="1">
      <c r="A13" s="4" t="s">
        <v>7</v>
      </c>
      <c r="B13" s="15" t="s">
        <v>20</v>
      </c>
      <c r="C13" s="141">
        <f>C14+C91</f>
        <v>841054596</v>
      </c>
      <c r="D13" s="141">
        <f>D14+D91</f>
        <v>1542584002</v>
      </c>
      <c r="E13" s="136"/>
      <c r="F13" s="171"/>
      <c r="H13" s="171">
        <f>G13-D13</f>
        <v>-1542584002</v>
      </c>
    </row>
    <row r="14" spans="1:7" s="5" customFormat="1" ht="21.75" customHeight="1">
      <c r="A14" s="38" t="s">
        <v>78</v>
      </c>
      <c r="B14" s="14" t="s">
        <v>61</v>
      </c>
      <c r="C14" s="141">
        <f>C15+C18+C20+C28+C31+C36+C39+C43+C48+C53+C56+C61+C66+C73+C80+C85+C87</f>
        <v>814536769</v>
      </c>
      <c r="D14" s="141">
        <f>D15+D18+D20+D28+D31+D36+D39+D43+D48+D53+D56+D61+D66+D73+D80+D85+D87</f>
        <v>1516066175</v>
      </c>
      <c r="E14" s="141"/>
      <c r="G14" s="133"/>
    </row>
    <row r="15" spans="1:5" s="5" customFormat="1" ht="21.75" customHeight="1">
      <c r="A15" s="38">
        <v>1</v>
      </c>
      <c r="B15" s="17" t="s">
        <v>23</v>
      </c>
      <c r="C15" s="141">
        <f>C16+C17</f>
        <v>300204728</v>
      </c>
      <c r="D15" s="141">
        <f>D16+D17</f>
        <v>612588265</v>
      </c>
      <c r="E15" s="141"/>
    </row>
    <row r="16" spans="1:5" s="124" customFormat="1" ht="21.75" customHeight="1">
      <c r="A16" s="38"/>
      <c r="B16" s="127" t="s">
        <v>21</v>
      </c>
      <c r="C16" s="144">
        <v>300204728</v>
      </c>
      <c r="D16" s="145">
        <f>C16+'QToán  Q1.2017'!C16</f>
        <v>612588265</v>
      </c>
      <c r="E16" s="144"/>
    </row>
    <row r="17" spans="1:5" s="124" customFormat="1" ht="21.75" customHeight="1">
      <c r="A17" s="38"/>
      <c r="B17" s="127" t="s">
        <v>90</v>
      </c>
      <c r="C17" s="144"/>
      <c r="D17" s="146"/>
      <c r="E17" s="144"/>
    </row>
    <row r="18" spans="1:5" s="124" customFormat="1" ht="21.75" customHeight="1">
      <c r="A18" s="38">
        <v>2</v>
      </c>
      <c r="B18" s="16" t="s">
        <v>22</v>
      </c>
      <c r="C18" s="141">
        <f>C19</f>
        <v>7623000</v>
      </c>
      <c r="D18" s="141">
        <f>D19</f>
        <v>15246000</v>
      </c>
      <c r="E18" s="141"/>
    </row>
    <row r="19" spans="1:5" s="124" customFormat="1" ht="21.75" customHeight="1">
      <c r="A19" s="38">
        <v>0</v>
      </c>
      <c r="B19" s="127" t="s">
        <v>246</v>
      </c>
      <c r="C19" s="144">
        <v>7623000</v>
      </c>
      <c r="D19" s="145">
        <f>C19+'QToán  Q1.2017'!C19</f>
        <v>15246000</v>
      </c>
      <c r="E19" s="144"/>
    </row>
    <row r="20" spans="1:5" s="124" customFormat="1" ht="21.75" customHeight="1">
      <c r="A20" s="38">
        <v>3</v>
      </c>
      <c r="B20" s="17" t="s">
        <v>25</v>
      </c>
      <c r="C20" s="141">
        <f>SUM(C21:C27)</f>
        <v>151019544</v>
      </c>
      <c r="D20" s="141">
        <f>SUM(D21:D27)</f>
        <v>304881101</v>
      </c>
      <c r="E20" s="141"/>
    </row>
    <row r="21" spans="1:5" s="124" customFormat="1" ht="21.75" customHeight="1">
      <c r="A21" s="38"/>
      <c r="B21" s="127" t="s">
        <v>26</v>
      </c>
      <c r="C21" s="144">
        <v>4634908</v>
      </c>
      <c r="D21" s="144">
        <f>C21+'QToán  Q1.2017'!C21</f>
        <v>9675166</v>
      </c>
      <c r="E21" s="144"/>
    </row>
    <row r="22" spans="1:5" s="124" customFormat="1" ht="21.75" customHeight="1">
      <c r="A22" s="38"/>
      <c r="B22" s="127" t="s">
        <v>27</v>
      </c>
      <c r="C22" s="144">
        <v>102459001</v>
      </c>
      <c r="D22" s="144">
        <f>C22+'QToán  Q1.2017'!C22</f>
        <v>205712657</v>
      </c>
      <c r="E22" s="144"/>
    </row>
    <row r="23" spans="1:5" s="124" customFormat="1" ht="21.75" customHeight="1">
      <c r="A23" s="38"/>
      <c r="B23" s="127" t="s">
        <v>28</v>
      </c>
      <c r="C23" s="144">
        <v>1815000</v>
      </c>
      <c r="D23" s="144">
        <f>C23+'QToán  Q1.2017'!C23</f>
        <v>3630000</v>
      </c>
      <c r="E23" s="144"/>
    </row>
    <row r="24" spans="1:5" s="124" customFormat="1" ht="21.75" customHeight="1">
      <c r="A24" s="38"/>
      <c r="B24" s="127" t="s">
        <v>29</v>
      </c>
      <c r="C24" s="144">
        <v>39411760</v>
      </c>
      <c r="D24" s="144">
        <f>C24+'QToán  Q1.2017'!C24</f>
        <v>79997459</v>
      </c>
      <c r="E24" s="144"/>
    </row>
    <row r="25" spans="1:5" s="124" customFormat="1" ht="21.75" customHeight="1">
      <c r="A25" s="38"/>
      <c r="B25" s="127" t="s">
        <v>30</v>
      </c>
      <c r="C25" s="144"/>
      <c r="D25" s="144"/>
      <c r="E25" s="144"/>
    </row>
    <row r="26" spans="1:5" s="124" customFormat="1" ht="21.75" customHeight="1">
      <c r="A26" s="38"/>
      <c r="B26" s="127" t="s">
        <v>80</v>
      </c>
      <c r="C26" s="144">
        <v>2698875</v>
      </c>
      <c r="D26" s="144">
        <f>C26+'QToán  Q1.2017'!C26</f>
        <v>5865819</v>
      </c>
      <c r="E26" s="144"/>
    </row>
    <row r="27" spans="1:5" s="124" customFormat="1" ht="21.75" customHeight="1">
      <c r="A27" s="38"/>
      <c r="B27" s="127" t="s">
        <v>31</v>
      </c>
      <c r="C27" s="144"/>
      <c r="D27" s="146"/>
      <c r="E27" s="144"/>
    </row>
    <row r="28" spans="1:5" s="124" customFormat="1" ht="21.75" customHeight="1">
      <c r="A28" s="38">
        <v>4</v>
      </c>
      <c r="B28" s="17" t="s">
        <v>32</v>
      </c>
      <c r="C28" s="141">
        <f>C29+C30</f>
        <v>0</v>
      </c>
      <c r="D28" s="141">
        <f>D29+D30</f>
        <v>1200000</v>
      </c>
      <c r="E28" s="141"/>
    </row>
    <row r="29" spans="1:5" s="124" customFormat="1" ht="21.75" customHeight="1">
      <c r="A29" s="38"/>
      <c r="B29" s="18" t="s">
        <v>33</v>
      </c>
      <c r="C29" s="144"/>
      <c r="D29" s="144">
        <f>C29+'QToán  Q1.2017'!C29</f>
        <v>1200000</v>
      </c>
      <c r="E29" s="144"/>
    </row>
    <row r="30" spans="1:5" s="124" customFormat="1" ht="21.75" customHeight="1">
      <c r="A30" s="38"/>
      <c r="B30" s="18" t="s">
        <v>219</v>
      </c>
      <c r="C30" s="144"/>
      <c r="D30" s="145"/>
      <c r="E30" s="144"/>
    </row>
    <row r="31" spans="1:5" s="124" customFormat="1" ht="21.75" customHeight="1">
      <c r="A31" s="38">
        <v>5</v>
      </c>
      <c r="B31" s="17" t="s">
        <v>34</v>
      </c>
      <c r="C31" s="141">
        <f>SUM(C32:C35)</f>
        <v>81630999</v>
      </c>
      <c r="D31" s="141">
        <f>SUM(D32:D35)</f>
        <v>168505579</v>
      </c>
      <c r="E31" s="141"/>
    </row>
    <row r="32" spans="1:5" s="124" customFormat="1" ht="21.75" customHeight="1">
      <c r="A32" s="38"/>
      <c r="B32" s="127" t="s">
        <v>35</v>
      </c>
      <c r="C32" s="144">
        <v>61750045</v>
      </c>
      <c r="D32" s="144">
        <f>C32+'QToán  Q1.2017'!C32</f>
        <v>127958491</v>
      </c>
      <c r="E32" s="144"/>
    </row>
    <row r="33" spans="1:5" s="124" customFormat="1" ht="21.75" customHeight="1">
      <c r="A33" s="38"/>
      <c r="B33" s="127" t="s">
        <v>36</v>
      </c>
      <c r="C33" s="144">
        <v>10111697</v>
      </c>
      <c r="D33" s="144">
        <f>C33+'QToán  Q1.2017'!C33</f>
        <v>21146438</v>
      </c>
      <c r="E33" s="144"/>
    </row>
    <row r="34" spans="1:5" s="124" customFormat="1" ht="21.75" customHeight="1">
      <c r="A34" s="38"/>
      <c r="B34" s="127" t="s">
        <v>37</v>
      </c>
      <c r="C34" s="144">
        <v>6504379</v>
      </c>
      <c r="D34" s="144">
        <f>C34+'QToán  Q1.2017'!C34</f>
        <v>12727627</v>
      </c>
      <c r="E34" s="144"/>
    </row>
    <row r="35" spans="1:5" s="124" customFormat="1" ht="21.75" customHeight="1">
      <c r="A35" s="38"/>
      <c r="B35" s="127" t="s">
        <v>38</v>
      </c>
      <c r="C35" s="144">
        <v>3264878</v>
      </c>
      <c r="D35" s="144">
        <f>C35+'QToán  Q1.2017'!C35</f>
        <v>6673023</v>
      </c>
      <c r="E35" s="144"/>
    </row>
    <row r="36" spans="1:5" s="124" customFormat="1" ht="21.75" customHeight="1">
      <c r="A36" s="38">
        <v>6</v>
      </c>
      <c r="B36" s="17" t="s">
        <v>39</v>
      </c>
      <c r="C36" s="141"/>
      <c r="D36" s="141">
        <f>D37+D38</f>
        <v>0</v>
      </c>
      <c r="E36" s="141"/>
    </row>
    <row r="37" spans="1:5" s="13" customFormat="1" ht="21.75" customHeight="1">
      <c r="A37" s="63"/>
      <c r="B37" s="21" t="s">
        <v>210</v>
      </c>
      <c r="C37" s="147"/>
      <c r="D37" s="148"/>
      <c r="E37" s="147"/>
    </row>
    <row r="38" spans="1:5" s="124" customFormat="1" ht="21.75" customHeight="1">
      <c r="A38" s="38"/>
      <c r="B38" s="18" t="s">
        <v>211</v>
      </c>
      <c r="C38" s="150"/>
      <c r="D38" s="145"/>
      <c r="E38" s="150"/>
    </row>
    <row r="39" spans="1:5" s="5" customFormat="1" ht="21.75" customHeight="1">
      <c r="A39" s="4">
        <v>7</v>
      </c>
      <c r="B39" s="17" t="s">
        <v>40</v>
      </c>
      <c r="C39" s="141">
        <f>C40+C41</f>
        <v>4115618</v>
      </c>
      <c r="D39" s="141">
        <f>D40+D41</f>
        <v>8441899</v>
      </c>
      <c r="E39" s="141"/>
    </row>
    <row r="40" spans="1:5" s="124" customFormat="1" ht="21.75" customHeight="1">
      <c r="A40" s="38"/>
      <c r="B40" s="18" t="s">
        <v>41</v>
      </c>
      <c r="C40" s="144">
        <v>4115618</v>
      </c>
      <c r="D40" s="144">
        <f>C40+'QToán  Q1.2017'!C40</f>
        <v>8441899</v>
      </c>
      <c r="E40" s="144"/>
    </row>
    <row r="41" spans="1:5" s="124" customFormat="1" ht="21.75" customHeight="1">
      <c r="A41" s="38"/>
      <c r="B41" s="18" t="s">
        <v>42</v>
      </c>
      <c r="C41" s="144"/>
      <c r="D41" s="145"/>
      <c r="E41" s="144"/>
    </row>
    <row r="42" spans="1:5" s="1" customFormat="1" ht="21.75" customHeight="1">
      <c r="A42" s="38"/>
      <c r="B42" s="18" t="s">
        <v>118</v>
      </c>
      <c r="C42" s="150"/>
      <c r="D42" s="143"/>
      <c r="E42" s="150"/>
    </row>
    <row r="43" spans="1:5" s="5" customFormat="1" ht="21.75" customHeight="1">
      <c r="A43" s="4">
        <v>8</v>
      </c>
      <c r="B43" s="17" t="s">
        <v>43</v>
      </c>
      <c r="C43" s="141">
        <f>SUM(C44:C47)</f>
        <v>62560000</v>
      </c>
      <c r="D43" s="141">
        <f>SUM(D44:D47)</f>
        <v>92800000</v>
      </c>
      <c r="E43" s="141"/>
    </row>
    <row r="44" spans="1:5" s="124" customFormat="1" ht="21.75" customHeight="1">
      <c r="A44" s="38"/>
      <c r="B44" s="18" t="s">
        <v>44</v>
      </c>
      <c r="C44" s="144">
        <v>6970000</v>
      </c>
      <c r="D44" s="144">
        <f>C44+'QToán  Q1.2017'!C44</f>
        <v>14710000</v>
      </c>
      <c r="E44" s="144"/>
    </row>
    <row r="45" spans="1:5" s="124" customFormat="1" ht="21.75" customHeight="1">
      <c r="A45" s="38"/>
      <c r="B45" s="18" t="s">
        <v>45</v>
      </c>
      <c r="C45" s="150">
        <v>55590000</v>
      </c>
      <c r="D45" s="144">
        <f>C45+'QToán  Q1.2017'!C45</f>
        <v>55590000</v>
      </c>
      <c r="E45" s="144"/>
    </row>
    <row r="46" spans="1:5" s="124" customFormat="1" ht="21.75" customHeight="1">
      <c r="A46" s="38"/>
      <c r="B46" s="18" t="s">
        <v>46</v>
      </c>
      <c r="C46" s="150"/>
      <c r="D46" s="144">
        <f>C46+'QToán  Q1.2017'!C46</f>
        <v>5400000</v>
      </c>
      <c r="E46" s="144"/>
    </row>
    <row r="47" spans="1:5" s="22" customFormat="1" ht="21.75" customHeight="1">
      <c r="A47" s="14"/>
      <c r="B47" s="18" t="s">
        <v>47</v>
      </c>
      <c r="C47" s="150"/>
      <c r="D47" s="144">
        <f>C47+'QToán  Q1.2017'!C47</f>
        <v>17100000</v>
      </c>
      <c r="E47" s="152"/>
    </row>
    <row r="48" spans="1:5" s="5" customFormat="1" ht="21.75" customHeight="1">
      <c r="A48" s="4">
        <v>9</v>
      </c>
      <c r="B48" s="17" t="s">
        <v>48</v>
      </c>
      <c r="C48" s="141">
        <f>SUM(C49:C52)</f>
        <v>657380</v>
      </c>
      <c r="D48" s="141">
        <f>SUM(D49:D52)</f>
        <v>1306831</v>
      </c>
      <c r="E48" s="141"/>
    </row>
    <row r="49" spans="1:5" s="22" customFormat="1" ht="21.75" customHeight="1">
      <c r="A49" s="38"/>
      <c r="B49" s="18" t="s">
        <v>49</v>
      </c>
      <c r="C49" s="150">
        <v>591380</v>
      </c>
      <c r="D49" s="143">
        <f>C49+'QToán  Q1.2017'!C49</f>
        <v>1174831</v>
      </c>
      <c r="E49" s="150"/>
    </row>
    <row r="50" spans="1:5" s="23" customFormat="1" ht="21.75" customHeight="1">
      <c r="A50" s="38"/>
      <c r="B50" s="18" t="s">
        <v>50</v>
      </c>
      <c r="C50" s="150"/>
      <c r="D50" s="143"/>
      <c r="E50" s="150"/>
    </row>
    <row r="51" spans="1:5" s="23" customFormat="1" ht="21.75" customHeight="1">
      <c r="A51" s="38"/>
      <c r="B51" s="18" t="s">
        <v>51</v>
      </c>
      <c r="C51" s="150">
        <v>66000</v>
      </c>
      <c r="D51" s="143">
        <f>C51+'QToán  Q1.2017'!C51</f>
        <v>132000</v>
      </c>
      <c r="E51" s="150"/>
    </row>
    <row r="52" spans="1:5" s="23" customFormat="1" ht="21.75" customHeight="1">
      <c r="A52" s="38"/>
      <c r="B52" s="18" t="s">
        <v>52</v>
      </c>
      <c r="C52" s="150"/>
      <c r="D52" s="150"/>
      <c r="E52" s="150"/>
    </row>
    <row r="53" spans="1:5" s="22" customFormat="1" ht="21.75" customHeight="1">
      <c r="A53" s="4">
        <v>10</v>
      </c>
      <c r="B53" s="17" t="s">
        <v>224</v>
      </c>
      <c r="C53" s="141">
        <f>SUM(C54:C55)</f>
        <v>0</v>
      </c>
      <c r="D53" s="141">
        <f>SUM(D54:D55)</f>
        <v>0</v>
      </c>
      <c r="E53" s="141"/>
    </row>
    <row r="54" spans="1:5" s="23" customFormat="1" ht="21.75" customHeight="1">
      <c r="A54" s="38"/>
      <c r="B54" s="18" t="s">
        <v>225</v>
      </c>
      <c r="C54" s="150"/>
      <c r="D54" s="150"/>
      <c r="E54" s="150"/>
    </row>
    <row r="55" spans="1:5" s="24" customFormat="1" ht="21.75" customHeight="1">
      <c r="A55" s="63"/>
      <c r="B55" s="18" t="s">
        <v>226</v>
      </c>
      <c r="C55" s="147"/>
      <c r="D55" s="147"/>
      <c r="E55" s="147"/>
    </row>
    <row r="56" spans="1:5" s="22" customFormat="1" ht="21.75" customHeight="1">
      <c r="A56" s="4">
        <v>11</v>
      </c>
      <c r="B56" s="17" t="s">
        <v>53</v>
      </c>
      <c r="C56" s="141">
        <f>SUM(C57:C60)</f>
        <v>6700000</v>
      </c>
      <c r="D56" s="141">
        <f>SUM(D57:D60)</f>
        <v>8350000</v>
      </c>
      <c r="E56" s="141"/>
    </row>
    <row r="57" spans="1:5" s="23" customFormat="1" ht="21.75" customHeight="1">
      <c r="A57" s="38"/>
      <c r="B57" s="18" t="s">
        <v>54</v>
      </c>
      <c r="C57" s="150">
        <v>300000</v>
      </c>
      <c r="D57" s="150">
        <f>C57+'QToán  Q1.2017'!C54</f>
        <v>300000</v>
      </c>
      <c r="E57" s="150"/>
    </row>
    <row r="58" spans="1:5" s="23" customFormat="1" ht="21.75" customHeight="1">
      <c r="A58" s="38"/>
      <c r="B58" s="18" t="s">
        <v>55</v>
      </c>
      <c r="C58" s="150">
        <v>1600000</v>
      </c>
      <c r="D58" s="150">
        <f>C58+'QToán  Q1.2017'!C55</f>
        <v>1600000</v>
      </c>
      <c r="E58" s="150"/>
    </row>
    <row r="59" spans="1:5" s="24" customFormat="1" ht="21.75" customHeight="1">
      <c r="A59" s="63"/>
      <c r="B59" s="18" t="s">
        <v>56</v>
      </c>
      <c r="C59" s="147">
        <v>3150000</v>
      </c>
      <c r="D59" s="150">
        <f>C59+'QToán  Q1.2017'!C56</f>
        <v>3150000</v>
      </c>
      <c r="E59" s="147"/>
    </row>
    <row r="60" spans="1:5" s="24" customFormat="1" ht="21.75" customHeight="1">
      <c r="A60" s="63"/>
      <c r="B60" s="18" t="s">
        <v>57</v>
      </c>
      <c r="C60" s="147">
        <v>1650000</v>
      </c>
      <c r="D60" s="150">
        <f>C60+'QToán  Q1.2017'!C57</f>
        <v>3300000</v>
      </c>
      <c r="E60" s="147"/>
    </row>
    <row r="61" spans="1:5" s="26" customFormat="1" ht="21.75" customHeight="1">
      <c r="A61" s="27">
        <v>12</v>
      </c>
      <c r="B61" s="17" t="s">
        <v>58</v>
      </c>
      <c r="C61" s="159">
        <f>C62+C65+C63+C64</f>
        <v>40230000</v>
      </c>
      <c r="D61" s="159">
        <f>D62+D65+D63+D64</f>
        <v>69280000</v>
      </c>
      <c r="E61" s="159"/>
    </row>
    <row r="62" spans="1:5" s="24" customFormat="1" ht="21.75" customHeight="1">
      <c r="A62" s="63"/>
      <c r="B62" s="18" t="s">
        <v>220</v>
      </c>
      <c r="C62" s="147">
        <v>22550000</v>
      </c>
      <c r="D62" s="150">
        <f>C62+'QToán  Q1.2017'!C59</f>
        <v>47300000</v>
      </c>
      <c r="E62" s="147"/>
    </row>
    <row r="63" spans="1:5" s="24" customFormat="1" ht="21.75" customHeight="1">
      <c r="A63" s="63"/>
      <c r="B63" s="18" t="s">
        <v>59</v>
      </c>
      <c r="C63" s="147">
        <v>6000000</v>
      </c>
      <c r="D63" s="147">
        <f>C63+'QToán  Q1.2017'!C60</f>
        <v>8000000</v>
      </c>
      <c r="E63" s="147"/>
    </row>
    <row r="64" spans="1:5" s="24" customFormat="1" ht="21.75" customHeight="1">
      <c r="A64" s="63"/>
      <c r="B64" s="18" t="s">
        <v>247</v>
      </c>
      <c r="C64" s="147">
        <v>1500000</v>
      </c>
      <c r="D64" s="147">
        <v>1500000</v>
      </c>
      <c r="E64" s="147"/>
    </row>
    <row r="65" spans="1:5" s="24" customFormat="1" ht="21.75" customHeight="1">
      <c r="A65" s="63"/>
      <c r="B65" s="18" t="s">
        <v>212</v>
      </c>
      <c r="C65" s="147">
        <v>10180000</v>
      </c>
      <c r="D65" s="147">
        <f>C65+'QToán  Q1.2017'!C61</f>
        <v>12480000</v>
      </c>
      <c r="E65" s="147"/>
    </row>
    <row r="66" spans="1:5" s="130" customFormat="1" ht="46.5" customHeight="1">
      <c r="A66" s="128">
        <v>13</v>
      </c>
      <c r="B66" s="129" t="s">
        <v>60</v>
      </c>
      <c r="C66" s="162">
        <f>SUM(C67:C72)</f>
        <v>81577500</v>
      </c>
      <c r="D66" s="162">
        <f>SUM(D67:D72)</f>
        <v>97917500</v>
      </c>
      <c r="E66" s="162"/>
    </row>
    <row r="67" spans="1:5" s="130" customFormat="1" ht="21" customHeight="1">
      <c r="A67" s="128"/>
      <c r="B67" s="18" t="s">
        <v>248</v>
      </c>
      <c r="C67" s="172">
        <v>4850000</v>
      </c>
      <c r="D67" s="172">
        <f>C67</f>
        <v>4850000</v>
      </c>
      <c r="E67" s="162"/>
    </row>
    <row r="68" spans="1:5" s="130" customFormat="1" ht="21" customHeight="1">
      <c r="A68" s="128"/>
      <c r="B68" s="18" t="s">
        <v>249</v>
      </c>
      <c r="C68" s="172">
        <v>36912500</v>
      </c>
      <c r="D68" s="172">
        <f>C68</f>
        <v>36912500</v>
      </c>
      <c r="E68" s="162"/>
    </row>
    <row r="69" spans="1:5" s="24" customFormat="1" ht="21.75" customHeight="1">
      <c r="A69" s="63"/>
      <c r="B69" s="18" t="s">
        <v>63</v>
      </c>
      <c r="C69" s="147">
        <v>11010000</v>
      </c>
      <c r="D69" s="172">
        <f>C69+'QToán  Q1.2017'!C63</f>
        <v>14250000</v>
      </c>
      <c r="E69" s="147"/>
    </row>
    <row r="70" spans="1:5" s="24" customFormat="1" ht="21.75" customHeight="1">
      <c r="A70" s="63"/>
      <c r="B70" s="18" t="s">
        <v>64</v>
      </c>
      <c r="C70" s="147">
        <v>6800000</v>
      </c>
      <c r="D70" s="172">
        <f>C70+'QToán  Q1.2017'!C64</f>
        <v>7890000</v>
      </c>
      <c r="E70" s="147"/>
    </row>
    <row r="71" spans="1:5" s="24" customFormat="1" ht="21.75" customHeight="1">
      <c r="A71" s="63"/>
      <c r="B71" s="18" t="s">
        <v>214</v>
      </c>
      <c r="C71" s="147">
        <v>8935000</v>
      </c>
      <c r="D71" s="172">
        <f>C71+'QToán  Q1.2017'!C66</f>
        <v>9085000</v>
      </c>
      <c r="E71" s="147"/>
    </row>
    <row r="72" spans="1:5" s="24" customFormat="1" ht="36" customHeight="1">
      <c r="A72" s="63"/>
      <c r="B72" s="21" t="s">
        <v>65</v>
      </c>
      <c r="C72" s="147">
        <v>13070000</v>
      </c>
      <c r="D72" s="172">
        <f>C72+'QToán  Q1.2017'!C67</f>
        <v>24930000</v>
      </c>
      <c r="E72" s="147"/>
    </row>
    <row r="73" spans="1:5" s="26" customFormat="1" ht="21.75" customHeight="1">
      <c r="A73" s="27">
        <v>14</v>
      </c>
      <c r="B73" s="25" t="s">
        <v>66</v>
      </c>
      <c r="C73" s="159">
        <f>SUM(C74:C79)</f>
        <v>70750000</v>
      </c>
      <c r="D73" s="159">
        <f>SUM(D74:D79)</f>
        <v>115161000</v>
      </c>
      <c r="E73" s="159"/>
    </row>
    <row r="74" spans="1:5" s="24" customFormat="1" ht="41.25" customHeight="1">
      <c r="A74" s="63"/>
      <c r="B74" s="21" t="s">
        <v>82</v>
      </c>
      <c r="C74" s="147">
        <v>15395000</v>
      </c>
      <c r="D74" s="147">
        <f>C74+'QToán  Q1.2017'!C69</f>
        <v>29394000</v>
      </c>
      <c r="E74" s="147"/>
    </row>
    <row r="75" spans="1:5" s="24" customFormat="1" ht="32.25" customHeight="1">
      <c r="A75" s="63"/>
      <c r="B75" s="21" t="s">
        <v>215</v>
      </c>
      <c r="C75" s="147"/>
      <c r="D75" s="147">
        <f>C75+'QToán  Q1.2017'!C70</f>
        <v>0</v>
      </c>
      <c r="E75" s="147"/>
    </row>
    <row r="76" spans="1:5" s="24" customFormat="1" ht="21.75" customHeight="1">
      <c r="A76" s="63"/>
      <c r="B76" s="21" t="s">
        <v>67</v>
      </c>
      <c r="C76" s="147"/>
      <c r="D76" s="147">
        <f>C76+'QToán  Q1.2017'!C71</f>
        <v>0</v>
      </c>
      <c r="E76" s="147"/>
    </row>
    <row r="77" spans="1:5" s="24" customFormat="1" ht="21.75" customHeight="1">
      <c r="A77" s="63"/>
      <c r="B77" s="21" t="s">
        <v>227</v>
      </c>
      <c r="C77" s="147"/>
      <c r="D77" s="147"/>
      <c r="E77" s="147"/>
    </row>
    <row r="78" spans="1:5" s="24" customFormat="1" ht="36.75" customHeight="1">
      <c r="A78" s="63"/>
      <c r="B78" s="131" t="s">
        <v>68</v>
      </c>
      <c r="C78" s="147"/>
      <c r="D78" s="147">
        <f>'QToán  Q1.2017'!C72</f>
        <v>14977000</v>
      </c>
      <c r="E78" s="147"/>
    </row>
    <row r="79" spans="1:5" s="24" customFormat="1" ht="21.75" customHeight="1">
      <c r="A79" s="63"/>
      <c r="B79" s="131" t="s">
        <v>69</v>
      </c>
      <c r="C79" s="147">
        <v>55355000</v>
      </c>
      <c r="D79" s="147">
        <f>C79+'QToán  Q1.2017'!C73</f>
        <v>70790000</v>
      </c>
      <c r="E79" s="147"/>
    </row>
    <row r="80" spans="1:5" s="26" customFormat="1" ht="21.75" customHeight="1">
      <c r="A80" s="27">
        <v>15</v>
      </c>
      <c r="B80" s="25" t="s">
        <v>70</v>
      </c>
      <c r="C80" s="159">
        <f>SUM(C81:C84)</f>
        <v>7468000</v>
      </c>
      <c r="D80" s="159">
        <f>SUM(D81:D84)</f>
        <v>20388000</v>
      </c>
      <c r="E80" s="159"/>
    </row>
    <row r="81" spans="1:5" s="24" customFormat="1" ht="21.75" customHeight="1">
      <c r="A81" s="63"/>
      <c r="B81" s="21" t="s">
        <v>77</v>
      </c>
      <c r="C81" s="147">
        <v>1468000</v>
      </c>
      <c r="D81" s="147">
        <f>C81</f>
        <v>1468000</v>
      </c>
      <c r="E81" s="147"/>
    </row>
    <row r="82" spans="1:5" s="24" customFormat="1" ht="21.75" customHeight="1">
      <c r="A82" s="63"/>
      <c r="B82" s="21" t="s">
        <v>71</v>
      </c>
      <c r="C82" s="147"/>
      <c r="D82" s="157">
        <v>1200000</v>
      </c>
      <c r="E82" s="147"/>
    </row>
    <row r="83" spans="1:5" s="23" customFormat="1" ht="21.75" customHeight="1">
      <c r="A83" s="38"/>
      <c r="B83" s="18" t="s">
        <v>72</v>
      </c>
      <c r="C83" s="150">
        <v>6000000</v>
      </c>
      <c r="D83" s="155">
        <v>7800000</v>
      </c>
      <c r="E83" s="150"/>
    </row>
    <row r="84" spans="1:5" s="23" customFormat="1" ht="21.75" customHeight="1">
      <c r="A84" s="38"/>
      <c r="B84" s="21" t="s">
        <v>73</v>
      </c>
      <c r="C84" s="150"/>
      <c r="D84" s="155">
        <v>9920000</v>
      </c>
      <c r="E84" s="150"/>
    </row>
    <row r="85" spans="1:5" s="22" customFormat="1" ht="21.75" customHeight="1">
      <c r="A85" s="4">
        <v>16</v>
      </c>
      <c r="B85" s="25" t="s">
        <v>216</v>
      </c>
      <c r="C85" s="141"/>
      <c r="D85" s="153"/>
      <c r="E85" s="141"/>
    </row>
    <row r="86" spans="1:5" s="124" customFormat="1" ht="31.5" customHeight="1">
      <c r="A86" s="38"/>
      <c r="B86" s="21" t="s">
        <v>217</v>
      </c>
      <c r="C86" s="150"/>
      <c r="D86" s="145"/>
      <c r="E86" s="150"/>
    </row>
    <row r="87" spans="1:5" s="23" customFormat="1" ht="21.75" customHeight="1">
      <c r="A87" s="38">
        <v>17</v>
      </c>
      <c r="B87" s="17" t="s">
        <v>74</v>
      </c>
      <c r="C87" s="141">
        <f>C88+C89+C90</f>
        <v>0</v>
      </c>
      <c r="D87" s="141"/>
      <c r="E87" s="141"/>
    </row>
    <row r="88" spans="1:5" s="23" customFormat="1" ht="21.75" customHeight="1">
      <c r="A88" s="38"/>
      <c r="B88" s="21" t="s">
        <v>81</v>
      </c>
      <c r="C88" s="150"/>
      <c r="D88" s="150"/>
      <c r="E88" s="150"/>
    </row>
    <row r="89" spans="1:5" s="23" customFormat="1" ht="21.75" customHeight="1">
      <c r="A89" s="38"/>
      <c r="B89" s="21" t="s">
        <v>75</v>
      </c>
      <c r="C89" s="150"/>
      <c r="D89" s="152"/>
      <c r="E89" s="150"/>
    </row>
    <row r="90" spans="1:5" s="124" customFormat="1" ht="31.5" customHeight="1">
      <c r="A90" s="38"/>
      <c r="B90" s="21" t="s">
        <v>76</v>
      </c>
      <c r="C90" s="150"/>
      <c r="D90" s="150"/>
      <c r="E90" s="150"/>
    </row>
    <row r="91" spans="1:5" s="22" customFormat="1" ht="21.75" customHeight="1">
      <c r="A91" s="4" t="s">
        <v>79</v>
      </c>
      <c r="B91" s="15" t="s">
        <v>251</v>
      </c>
      <c r="C91" s="141">
        <f>SUM(C92:C95)</f>
        <v>26517827</v>
      </c>
      <c r="D91" s="141">
        <f>SUM(D92:D95)</f>
        <v>26517827</v>
      </c>
      <c r="E91" s="141"/>
    </row>
    <row r="92" spans="1:5" s="124" customFormat="1" ht="31.5" customHeight="1">
      <c r="A92" s="38">
        <v>1</v>
      </c>
      <c r="B92" s="21" t="s">
        <v>229</v>
      </c>
      <c r="C92" s="150"/>
      <c r="D92" s="145"/>
      <c r="E92" s="150"/>
    </row>
    <row r="93" spans="1:5" s="23" customFormat="1" ht="21.75" customHeight="1">
      <c r="A93" s="38"/>
      <c r="B93" s="18" t="s">
        <v>230</v>
      </c>
      <c r="C93" s="189">
        <v>16517827</v>
      </c>
      <c r="D93" s="189">
        <v>16517827</v>
      </c>
      <c r="E93" s="150"/>
    </row>
    <row r="94" spans="1:5" s="23" customFormat="1" ht="21.75" customHeight="1">
      <c r="A94" s="38"/>
      <c r="B94" s="21" t="s">
        <v>250</v>
      </c>
      <c r="C94" s="188">
        <v>2000000</v>
      </c>
      <c r="D94" s="188">
        <f>C94</f>
        <v>2000000</v>
      </c>
      <c r="E94" s="150"/>
    </row>
    <row r="95" spans="1:5" s="23" customFormat="1" ht="21.75" customHeight="1">
      <c r="A95" s="38">
        <v>2</v>
      </c>
      <c r="B95" s="21" t="s">
        <v>231</v>
      </c>
      <c r="C95" s="188">
        <v>8000000</v>
      </c>
      <c r="D95" s="188">
        <f>C95</f>
        <v>8000000</v>
      </c>
      <c r="E95" s="150"/>
    </row>
    <row r="96" spans="1:5" s="124" customFormat="1" ht="31.5" customHeight="1">
      <c r="A96" s="38"/>
      <c r="B96" s="21"/>
      <c r="C96" s="150"/>
      <c r="D96" s="150"/>
      <c r="E96" s="150"/>
    </row>
    <row r="97" spans="1:5" s="124" customFormat="1" ht="21.75" customHeight="1">
      <c r="A97" s="37"/>
      <c r="C97" s="166" t="s">
        <v>252</v>
      </c>
      <c r="D97" s="134"/>
      <c r="E97" s="134"/>
    </row>
    <row r="98" spans="1:5" s="124" customFormat="1" ht="21.75" customHeight="1">
      <c r="A98" s="37"/>
      <c r="B98" s="124" t="s">
        <v>112</v>
      </c>
      <c r="C98" s="167" t="s">
        <v>62</v>
      </c>
      <c r="D98" s="134"/>
      <c r="E98" s="134"/>
    </row>
    <row r="99" spans="1:5" s="124" customFormat="1" ht="21.75" customHeight="1">
      <c r="A99" s="37"/>
      <c r="C99" s="135"/>
      <c r="D99" s="134"/>
      <c r="E99" s="134"/>
    </row>
    <row r="100" spans="1:5" s="124" customFormat="1" ht="21.75" customHeight="1">
      <c r="A100" s="37"/>
      <c r="C100" s="135"/>
      <c r="D100" s="134"/>
      <c r="E100" s="134"/>
    </row>
    <row r="101" spans="1:5" s="124" customFormat="1" ht="21.75" customHeight="1">
      <c r="A101" s="37"/>
      <c r="C101" s="135"/>
      <c r="D101" s="134"/>
      <c r="E101" s="134"/>
    </row>
    <row r="102" spans="1:5" s="124" customFormat="1" ht="21.75" customHeight="1">
      <c r="A102" s="37"/>
      <c r="B102" s="5" t="s">
        <v>113</v>
      </c>
      <c r="C102" s="186" t="s">
        <v>130</v>
      </c>
      <c r="D102" s="186"/>
      <c r="E102" s="134"/>
    </row>
    <row r="103" spans="1:3" ht="21.75" customHeight="1">
      <c r="A103" s="132"/>
      <c r="C103" s="168"/>
    </row>
  </sheetData>
  <sheetProtection/>
  <mergeCells count="8">
    <mergeCell ref="C102:D102"/>
    <mergeCell ref="A10:D10"/>
    <mergeCell ref="A2:D2"/>
    <mergeCell ref="A3:D3"/>
    <mergeCell ref="A5:C5"/>
    <mergeCell ref="A6:C6"/>
    <mergeCell ref="A8:D8"/>
    <mergeCell ref="A9:D9"/>
  </mergeCells>
  <printOptions/>
  <pageMargins left="0.3" right="0.2" top="0.5" bottom="0.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3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5.75390625" style="0" customWidth="1"/>
    <col min="2" max="2" width="46.375" style="0" customWidth="1"/>
    <col min="3" max="3" width="18.125" style="169" customWidth="1"/>
    <col min="4" max="4" width="20.75390625" style="169" customWidth="1"/>
    <col min="5" max="5" width="16.50390625" style="169" customWidth="1"/>
    <col min="6" max="6" width="13.50390625" style="0" bestFit="1" customWidth="1"/>
    <col min="7" max="7" width="13.75390625" style="0" bestFit="1" customWidth="1"/>
    <col min="8" max="8" width="12.625" style="0" bestFit="1" customWidth="1"/>
  </cols>
  <sheetData>
    <row r="2" spans="1:5" s="124" customFormat="1" ht="18.75">
      <c r="A2" s="179" t="s">
        <v>0</v>
      </c>
      <c r="B2" s="179"/>
      <c r="C2" s="179"/>
      <c r="D2" s="179"/>
      <c r="E2" s="134"/>
    </row>
    <row r="3" spans="1:5" s="124" customFormat="1" ht="18.75">
      <c r="A3" s="179" t="s">
        <v>1</v>
      </c>
      <c r="B3" s="179"/>
      <c r="C3" s="179"/>
      <c r="D3" s="179"/>
      <c r="E3" s="134"/>
    </row>
    <row r="4" spans="1:5" s="124" customFormat="1" ht="18.75">
      <c r="A4" s="37"/>
      <c r="C4" s="135"/>
      <c r="D4" s="134"/>
      <c r="E4" s="134"/>
    </row>
    <row r="5" spans="1:5" s="5" customFormat="1" ht="18.75" customHeight="1">
      <c r="A5" s="187" t="s">
        <v>129</v>
      </c>
      <c r="B5" s="187"/>
      <c r="C5" s="187"/>
      <c r="D5" s="136"/>
      <c r="E5" s="136"/>
    </row>
    <row r="6" spans="1:5" s="5" customFormat="1" ht="19.5" customHeight="1">
      <c r="A6" s="187" t="s">
        <v>2</v>
      </c>
      <c r="B6" s="187"/>
      <c r="C6" s="187"/>
      <c r="D6" s="136"/>
      <c r="E6" s="136"/>
    </row>
    <row r="7" spans="1:5" s="124" customFormat="1" ht="18.75">
      <c r="A7" s="37"/>
      <c r="C7" s="135"/>
      <c r="D7" s="134"/>
      <c r="E7" s="134"/>
    </row>
    <row r="8" spans="1:5" s="124" customFormat="1" ht="23.25" customHeight="1">
      <c r="A8" s="184" t="s">
        <v>3</v>
      </c>
      <c r="B8" s="184"/>
      <c r="C8" s="184"/>
      <c r="D8" s="184"/>
      <c r="E8" s="134"/>
    </row>
    <row r="9" spans="1:5" s="124" customFormat="1" ht="18.75">
      <c r="A9" s="179" t="s">
        <v>19</v>
      </c>
      <c r="B9" s="179"/>
      <c r="C9" s="179"/>
      <c r="D9" s="179"/>
      <c r="E9" s="134"/>
    </row>
    <row r="10" spans="1:5" s="124" customFormat="1" ht="18.75">
      <c r="A10" s="179" t="s">
        <v>221</v>
      </c>
      <c r="B10" s="179"/>
      <c r="C10" s="179"/>
      <c r="D10" s="179"/>
      <c r="E10" s="134"/>
    </row>
    <row r="11" spans="1:5" s="124" customFormat="1" ht="18.75">
      <c r="A11" s="185" t="s">
        <v>218</v>
      </c>
      <c r="B11" s="185"/>
      <c r="C11" s="185"/>
      <c r="D11" s="185"/>
      <c r="E11" s="134"/>
    </row>
    <row r="12" spans="1:5" s="124" customFormat="1" ht="18.75">
      <c r="A12" s="37"/>
      <c r="C12" s="135"/>
      <c r="D12" s="137" t="s">
        <v>85</v>
      </c>
      <c r="E12" s="134"/>
    </row>
    <row r="13" spans="1:5" s="126" customFormat="1" ht="53.25" customHeight="1">
      <c r="A13" s="27" t="s">
        <v>4</v>
      </c>
      <c r="B13" s="125" t="s">
        <v>5</v>
      </c>
      <c r="C13" s="170" t="s">
        <v>223</v>
      </c>
      <c r="D13" s="139" t="s">
        <v>209</v>
      </c>
      <c r="E13" s="140"/>
    </row>
    <row r="14" spans="1:8" s="5" customFormat="1" ht="21.75" customHeight="1">
      <c r="A14" s="4" t="s">
        <v>7</v>
      </c>
      <c r="B14" s="15" t="s">
        <v>20</v>
      </c>
      <c r="C14" s="141">
        <f>C15+C90</f>
        <v>749071897</v>
      </c>
      <c r="D14" s="141">
        <f>D15+D90</f>
        <v>2327755196</v>
      </c>
      <c r="E14" s="136"/>
      <c r="F14" s="171"/>
      <c r="H14" s="171">
        <f>G14-D14</f>
        <v>-2327755196</v>
      </c>
    </row>
    <row r="15" spans="1:7" s="5" customFormat="1" ht="21.75" customHeight="1">
      <c r="A15" s="38" t="s">
        <v>78</v>
      </c>
      <c r="B15" s="14" t="s">
        <v>61</v>
      </c>
      <c r="C15" s="141">
        <f>C16+C19+C21+C29+C32+C37+C40+C44+C49+C54+C57+C62+C66+C72+C79+C84+C86</f>
        <v>749071897</v>
      </c>
      <c r="D15" s="141">
        <f>D16+D19+D21+D29+D32+D37+D40+D44+D49+D54+D57+D62+D66+D72+D79+D84+D86</f>
        <v>2318976696</v>
      </c>
      <c r="E15" s="141"/>
      <c r="G15" s="133"/>
    </row>
    <row r="16" spans="1:5" s="5" customFormat="1" ht="21.75" customHeight="1">
      <c r="A16" s="38">
        <v>1</v>
      </c>
      <c r="B16" s="17" t="s">
        <v>23</v>
      </c>
      <c r="C16" s="141">
        <f>C17+C18</f>
        <v>338330618</v>
      </c>
      <c r="D16" s="141">
        <f>D17+D18</f>
        <v>962791655</v>
      </c>
      <c r="E16" s="141"/>
    </row>
    <row r="17" spans="1:5" s="124" customFormat="1" ht="21.75" customHeight="1">
      <c r="A17" s="38"/>
      <c r="B17" s="127" t="s">
        <v>21</v>
      </c>
      <c r="C17" s="144">
        <v>338330618</v>
      </c>
      <c r="D17" s="145">
        <v>962791655</v>
      </c>
      <c r="E17" s="144"/>
    </row>
    <row r="18" spans="1:5" s="124" customFormat="1" ht="21.75" customHeight="1">
      <c r="A18" s="38"/>
      <c r="B18" s="127" t="s">
        <v>90</v>
      </c>
      <c r="C18" s="144"/>
      <c r="D18" s="146"/>
      <c r="E18" s="144"/>
    </row>
    <row r="19" spans="1:5" s="124" customFormat="1" ht="21.75" customHeight="1">
      <c r="A19" s="38">
        <v>2</v>
      </c>
      <c r="B19" s="16" t="s">
        <v>22</v>
      </c>
      <c r="C19" s="141">
        <f>C20</f>
        <v>9177882</v>
      </c>
      <c r="D19" s="141">
        <f>D20</f>
        <v>22146432</v>
      </c>
      <c r="E19" s="141"/>
    </row>
    <row r="20" spans="1:5" s="124" customFormat="1" ht="21.75" customHeight="1">
      <c r="A20" s="38">
        <v>0</v>
      </c>
      <c r="B20" s="127" t="s">
        <v>24</v>
      </c>
      <c r="C20" s="144">
        <v>9177882</v>
      </c>
      <c r="D20" s="145">
        <v>22146432</v>
      </c>
      <c r="E20" s="144"/>
    </row>
    <row r="21" spans="1:5" s="124" customFormat="1" ht="21.75" customHeight="1">
      <c r="A21" s="38">
        <v>3</v>
      </c>
      <c r="B21" s="17" t="s">
        <v>25</v>
      </c>
      <c r="C21" s="141">
        <f>SUM(C22:C28)</f>
        <v>155375415</v>
      </c>
      <c r="D21" s="141">
        <f>SUM(D22:D28)</f>
        <v>458330076</v>
      </c>
      <c r="E21" s="141"/>
    </row>
    <row r="22" spans="1:5" s="124" customFormat="1" ht="21.75" customHeight="1">
      <c r="A22" s="38"/>
      <c r="B22" s="127" t="s">
        <v>26</v>
      </c>
      <c r="C22" s="144">
        <v>6342028</v>
      </c>
      <c r="D22" s="144">
        <v>16350484</v>
      </c>
      <c r="E22" s="144"/>
    </row>
    <row r="23" spans="1:5" s="124" customFormat="1" ht="21.75" customHeight="1">
      <c r="A23" s="38"/>
      <c r="B23" s="127" t="s">
        <v>27</v>
      </c>
      <c r="C23" s="144">
        <v>106436436</v>
      </c>
      <c r="D23" s="144">
        <v>318179870</v>
      </c>
      <c r="E23" s="144"/>
    </row>
    <row r="24" spans="1:5" s="124" customFormat="1" ht="21.75" customHeight="1">
      <c r="A24" s="38"/>
      <c r="B24" s="127" t="s">
        <v>28</v>
      </c>
      <c r="C24" s="144">
        <v>1875000</v>
      </c>
      <c r="D24" s="145">
        <v>5325000</v>
      </c>
      <c r="E24" s="144"/>
    </row>
    <row r="25" spans="1:5" s="124" customFormat="1" ht="21.75" customHeight="1">
      <c r="A25" s="38"/>
      <c r="B25" s="127" t="s">
        <v>29</v>
      </c>
      <c r="C25" s="144">
        <v>40423346</v>
      </c>
      <c r="D25" s="145">
        <v>118086086</v>
      </c>
      <c r="E25" s="144"/>
    </row>
    <row r="26" spans="1:5" s="124" customFormat="1" ht="21.75" customHeight="1">
      <c r="A26" s="38"/>
      <c r="B26" s="127" t="s">
        <v>30</v>
      </c>
      <c r="C26" s="144"/>
      <c r="D26" s="145"/>
      <c r="E26" s="144"/>
    </row>
    <row r="27" spans="1:5" s="124" customFormat="1" ht="21.75" customHeight="1">
      <c r="A27" s="38"/>
      <c r="B27" s="127" t="s">
        <v>80</v>
      </c>
      <c r="C27" s="144">
        <v>298605</v>
      </c>
      <c r="D27" s="145">
        <v>388636</v>
      </c>
      <c r="E27" s="144"/>
    </row>
    <row r="28" spans="1:5" s="124" customFormat="1" ht="21.75" customHeight="1">
      <c r="A28" s="38"/>
      <c r="B28" s="127" t="s">
        <v>31</v>
      </c>
      <c r="C28" s="144"/>
      <c r="D28" s="146"/>
      <c r="E28" s="144"/>
    </row>
    <row r="29" spans="1:5" s="124" customFormat="1" ht="21.75" customHeight="1">
      <c r="A29" s="38">
        <v>4</v>
      </c>
      <c r="B29" s="17" t="s">
        <v>32</v>
      </c>
      <c r="C29" s="141">
        <f>C30+C31</f>
        <v>0</v>
      </c>
      <c r="D29" s="141">
        <f>D30+D31</f>
        <v>2800000</v>
      </c>
      <c r="E29" s="141"/>
    </row>
    <row r="30" spans="1:5" s="124" customFormat="1" ht="21.75" customHeight="1">
      <c r="A30" s="38"/>
      <c r="B30" s="18" t="s">
        <v>33</v>
      </c>
      <c r="C30" s="144"/>
      <c r="D30" s="145">
        <v>1000000</v>
      </c>
      <c r="E30" s="144"/>
    </row>
    <row r="31" spans="1:5" s="124" customFormat="1" ht="21.75" customHeight="1">
      <c r="A31" s="38"/>
      <c r="B31" s="18" t="s">
        <v>219</v>
      </c>
      <c r="C31" s="144"/>
      <c r="D31" s="145">
        <v>1800000</v>
      </c>
      <c r="E31" s="144"/>
    </row>
    <row r="32" spans="1:5" s="124" customFormat="1" ht="21.75" customHeight="1">
      <c r="A32" s="38">
        <v>5</v>
      </c>
      <c r="B32" s="17" t="s">
        <v>34</v>
      </c>
      <c r="C32" s="141">
        <f>SUM(C33:C36)</f>
        <v>92086387</v>
      </c>
      <c r="D32" s="141">
        <f>SUM(D33:D36)</f>
        <v>265592974</v>
      </c>
      <c r="E32" s="141"/>
    </row>
    <row r="33" spans="1:5" s="124" customFormat="1" ht="21.75" customHeight="1">
      <c r="A33" s="38"/>
      <c r="B33" s="127" t="s">
        <v>35</v>
      </c>
      <c r="C33" s="144">
        <v>70049114</v>
      </c>
      <c r="D33" s="145">
        <v>201428859</v>
      </c>
      <c r="E33" s="144"/>
    </row>
    <row r="34" spans="1:5" s="124" customFormat="1" ht="21.75" customHeight="1">
      <c r="A34" s="38"/>
      <c r="B34" s="127" t="s">
        <v>36</v>
      </c>
      <c r="C34" s="144">
        <v>11674852</v>
      </c>
      <c r="D34" s="145">
        <v>33984764</v>
      </c>
      <c r="E34" s="144"/>
    </row>
    <row r="35" spans="1:5" s="124" customFormat="1" ht="21.75" customHeight="1">
      <c r="A35" s="38"/>
      <c r="B35" s="127" t="s">
        <v>37</v>
      </c>
      <c r="C35" s="144">
        <v>6745266</v>
      </c>
      <c r="D35" s="145">
        <v>19627566</v>
      </c>
      <c r="E35" s="144"/>
    </row>
    <row r="36" spans="1:5" s="124" customFormat="1" ht="21.75" customHeight="1">
      <c r="A36" s="38"/>
      <c r="B36" s="127" t="s">
        <v>38</v>
      </c>
      <c r="C36" s="144">
        <v>3617155</v>
      </c>
      <c r="D36" s="145">
        <v>10551785</v>
      </c>
      <c r="E36" s="144"/>
    </row>
    <row r="37" spans="1:5" s="124" customFormat="1" ht="21.75" customHeight="1">
      <c r="A37" s="38">
        <v>6</v>
      </c>
      <c r="B37" s="17" t="s">
        <v>39</v>
      </c>
      <c r="C37" s="141">
        <f>C38+C39</f>
        <v>0</v>
      </c>
      <c r="D37" s="141">
        <f>D38+D39</f>
        <v>3744400</v>
      </c>
      <c r="E37" s="141"/>
    </row>
    <row r="38" spans="1:5" s="13" customFormat="1" ht="21.75" customHeight="1">
      <c r="A38" s="63"/>
      <c r="B38" s="21" t="s">
        <v>210</v>
      </c>
      <c r="C38" s="147"/>
      <c r="D38" s="148"/>
      <c r="E38" s="147"/>
    </row>
    <row r="39" spans="1:5" s="124" customFormat="1" ht="21.75" customHeight="1">
      <c r="A39" s="38"/>
      <c r="B39" s="18" t="s">
        <v>211</v>
      </c>
      <c r="C39" s="150"/>
      <c r="D39" s="145">
        <v>3744400</v>
      </c>
      <c r="E39" s="150"/>
    </row>
    <row r="40" spans="1:5" s="5" customFormat="1" ht="21.75" customHeight="1">
      <c r="A40" s="4">
        <v>7</v>
      </c>
      <c r="B40" s="17" t="s">
        <v>40</v>
      </c>
      <c r="C40" s="141">
        <f>C41+C42</f>
        <v>3843300</v>
      </c>
      <c r="D40" s="141">
        <f>D41+D42</f>
        <v>13267417</v>
      </c>
      <c r="E40" s="141"/>
    </row>
    <row r="41" spans="1:5" s="124" customFormat="1" ht="21.75" customHeight="1">
      <c r="A41" s="38"/>
      <c r="B41" s="18" t="s">
        <v>41</v>
      </c>
      <c r="C41" s="144">
        <v>3843300</v>
      </c>
      <c r="D41" s="145">
        <v>13267417</v>
      </c>
      <c r="E41" s="144"/>
    </row>
    <row r="42" spans="1:5" s="124" customFormat="1" ht="21.75" customHeight="1">
      <c r="A42" s="38"/>
      <c r="B42" s="18" t="s">
        <v>42</v>
      </c>
      <c r="C42" s="144"/>
      <c r="D42" s="145"/>
      <c r="E42" s="144"/>
    </row>
    <row r="43" spans="1:5" s="1" customFormat="1" ht="21.75" customHeight="1">
      <c r="A43" s="38"/>
      <c r="B43" s="18" t="s">
        <v>118</v>
      </c>
      <c r="C43" s="150"/>
      <c r="D43" s="143"/>
      <c r="E43" s="150"/>
    </row>
    <row r="44" spans="1:5" s="5" customFormat="1" ht="21.75" customHeight="1">
      <c r="A44" s="4">
        <v>8</v>
      </c>
      <c r="B44" s="17" t="s">
        <v>43</v>
      </c>
      <c r="C44" s="141">
        <f>SUM(C45:C48)</f>
        <v>28500000</v>
      </c>
      <c r="D44" s="141">
        <f>SUM(D45:D48)</f>
        <v>72015000</v>
      </c>
      <c r="E44" s="141"/>
    </row>
    <row r="45" spans="1:5" s="124" customFormat="1" ht="21.75" customHeight="1">
      <c r="A45" s="38"/>
      <c r="B45" s="18" t="s">
        <v>44</v>
      </c>
      <c r="C45" s="144">
        <v>8520000</v>
      </c>
      <c r="D45" s="143">
        <v>18870000</v>
      </c>
      <c r="E45" s="144"/>
    </row>
    <row r="46" spans="1:5" s="124" customFormat="1" ht="21.75" customHeight="1">
      <c r="A46" s="38"/>
      <c r="B46" s="18" t="s">
        <v>45</v>
      </c>
      <c r="C46" s="150"/>
      <c r="D46" s="143">
        <v>8100000</v>
      </c>
      <c r="E46" s="144"/>
    </row>
    <row r="47" spans="1:5" s="124" customFormat="1" ht="21.75" customHeight="1">
      <c r="A47" s="38"/>
      <c r="B47" s="18" t="s">
        <v>46</v>
      </c>
      <c r="C47" s="150">
        <v>3900000</v>
      </c>
      <c r="D47" s="143">
        <v>7950000</v>
      </c>
      <c r="E47" s="144"/>
    </row>
    <row r="48" spans="1:5" s="22" customFormat="1" ht="21.75" customHeight="1">
      <c r="A48" s="14"/>
      <c r="B48" s="18" t="s">
        <v>47</v>
      </c>
      <c r="C48" s="150">
        <v>16080000</v>
      </c>
      <c r="D48" s="143">
        <v>37095000</v>
      </c>
      <c r="E48" s="152"/>
    </row>
    <row r="49" spans="1:5" s="5" customFormat="1" ht="21.75" customHeight="1">
      <c r="A49" s="4">
        <v>9</v>
      </c>
      <c r="B49" s="17" t="s">
        <v>48</v>
      </c>
      <c r="C49" s="141">
        <f>SUM(C50:C53)</f>
        <v>611595</v>
      </c>
      <c r="D49" s="141">
        <f>SUM(D50:D53)</f>
        <v>2107142</v>
      </c>
      <c r="E49" s="141"/>
    </row>
    <row r="50" spans="1:5" s="22" customFormat="1" ht="21.75" customHeight="1">
      <c r="A50" s="38"/>
      <c r="B50" s="18" t="s">
        <v>49</v>
      </c>
      <c r="C50" s="150">
        <v>523595</v>
      </c>
      <c r="D50" s="143">
        <v>1655063</v>
      </c>
      <c r="E50" s="150"/>
    </row>
    <row r="51" spans="1:5" s="23" customFormat="1" ht="21.75" customHeight="1">
      <c r="A51" s="38"/>
      <c r="B51" s="18" t="s">
        <v>50</v>
      </c>
      <c r="C51" s="150"/>
      <c r="D51" s="143"/>
      <c r="E51" s="150"/>
    </row>
    <row r="52" spans="1:5" s="23" customFormat="1" ht="21.75" customHeight="1">
      <c r="A52" s="38"/>
      <c r="B52" s="18" t="s">
        <v>51</v>
      </c>
      <c r="C52" s="150">
        <v>88000</v>
      </c>
      <c r="D52" s="143">
        <v>330000</v>
      </c>
      <c r="E52" s="150"/>
    </row>
    <row r="53" spans="1:5" s="23" customFormat="1" ht="21.75" customHeight="1">
      <c r="A53" s="38"/>
      <c r="B53" s="18" t="s">
        <v>52</v>
      </c>
      <c r="C53" s="150"/>
      <c r="D53" s="150">
        <v>122079</v>
      </c>
      <c r="E53" s="150"/>
    </row>
    <row r="54" spans="1:5" s="22" customFormat="1" ht="21.75" customHeight="1">
      <c r="A54" s="4">
        <v>10</v>
      </c>
      <c r="B54" s="17" t="s">
        <v>224</v>
      </c>
      <c r="C54" s="141">
        <f>SUM(C55:C56)</f>
        <v>3470000</v>
      </c>
      <c r="D54" s="141">
        <f>SUM(D55:D56)</f>
        <v>3470000</v>
      </c>
      <c r="E54" s="141"/>
    </row>
    <row r="55" spans="1:5" s="23" customFormat="1" ht="21.75" customHeight="1">
      <c r="A55" s="38"/>
      <c r="B55" s="18" t="s">
        <v>225</v>
      </c>
      <c r="C55" s="150">
        <v>1550000</v>
      </c>
      <c r="D55" s="150">
        <v>1550000</v>
      </c>
      <c r="E55" s="150"/>
    </row>
    <row r="56" spans="1:5" s="24" customFormat="1" ht="21.75" customHeight="1">
      <c r="A56" s="63"/>
      <c r="B56" s="18" t="s">
        <v>226</v>
      </c>
      <c r="C56" s="147">
        <v>1920000</v>
      </c>
      <c r="D56" s="147">
        <v>1920000</v>
      </c>
      <c r="E56" s="147"/>
    </row>
    <row r="57" spans="1:5" s="22" customFormat="1" ht="21.75" customHeight="1">
      <c r="A57" s="4">
        <v>11</v>
      </c>
      <c r="B57" s="17" t="s">
        <v>53</v>
      </c>
      <c r="C57" s="141">
        <f>SUM(C58:C61)</f>
        <v>4740000</v>
      </c>
      <c r="D57" s="141">
        <f>SUM(D58:D61)</f>
        <v>10880000</v>
      </c>
      <c r="E57" s="141"/>
    </row>
    <row r="58" spans="1:5" s="23" customFormat="1" ht="21.75" customHeight="1">
      <c r="A58" s="38"/>
      <c r="B58" s="18" t="s">
        <v>54</v>
      </c>
      <c r="C58" s="150">
        <v>240000</v>
      </c>
      <c r="D58" s="150">
        <v>580000</v>
      </c>
      <c r="E58" s="150"/>
    </row>
    <row r="59" spans="1:5" s="23" customFormat="1" ht="21.75" customHeight="1">
      <c r="A59" s="38"/>
      <c r="B59" s="18" t="s">
        <v>55</v>
      </c>
      <c r="C59" s="150">
        <v>1300000</v>
      </c>
      <c r="D59" s="150">
        <v>3000000</v>
      </c>
      <c r="E59" s="150"/>
    </row>
    <row r="60" spans="1:5" s="24" customFormat="1" ht="21.75" customHeight="1">
      <c r="A60" s="63"/>
      <c r="B60" s="18" t="s">
        <v>56</v>
      </c>
      <c r="C60" s="147">
        <v>1200000</v>
      </c>
      <c r="D60" s="147">
        <v>2800000</v>
      </c>
      <c r="E60" s="147"/>
    </row>
    <row r="61" spans="1:5" s="24" customFormat="1" ht="21.75" customHeight="1">
      <c r="A61" s="63"/>
      <c r="B61" s="18" t="s">
        <v>57</v>
      </c>
      <c r="C61" s="147">
        <v>2000000</v>
      </c>
      <c r="D61" s="147">
        <v>4500000</v>
      </c>
      <c r="E61" s="147"/>
    </row>
    <row r="62" spans="1:5" s="26" customFormat="1" ht="21.75" customHeight="1">
      <c r="A62" s="27">
        <v>12</v>
      </c>
      <c r="B62" s="17" t="s">
        <v>58</v>
      </c>
      <c r="C62" s="159">
        <f>C63+C65+C64</f>
        <v>26813800</v>
      </c>
      <c r="D62" s="159">
        <f>D63+D65+D64</f>
        <v>61963800</v>
      </c>
      <c r="E62" s="159"/>
    </row>
    <row r="63" spans="1:5" s="24" customFormat="1" ht="21.75" customHeight="1">
      <c r="A63" s="63"/>
      <c r="B63" s="18" t="s">
        <v>220</v>
      </c>
      <c r="C63" s="147">
        <v>19633800</v>
      </c>
      <c r="D63" s="147">
        <v>52983800</v>
      </c>
      <c r="E63" s="147"/>
    </row>
    <row r="64" spans="1:5" s="24" customFormat="1" ht="21.75" customHeight="1">
      <c r="A64" s="63"/>
      <c r="B64" s="18" t="s">
        <v>59</v>
      </c>
      <c r="C64" s="147"/>
      <c r="D64" s="147">
        <v>1800000</v>
      </c>
      <c r="E64" s="147"/>
    </row>
    <row r="65" spans="1:5" s="24" customFormat="1" ht="21.75" customHeight="1">
      <c r="A65" s="63"/>
      <c r="B65" s="18" t="s">
        <v>212</v>
      </c>
      <c r="C65" s="147">
        <v>7180000</v>
      </c>
      <c r="D65" s="147">
        <v>7180000</v>
      </c>
      <c r="E65" s="147"/>
    </row>
    <row r="66" spans="1:5" s="130" customFormat="1" ht="46.5" customHeight="1">
      <c r="A66" s="128">
        <v>13</v>
      </c>
      <c r="B66" s="129" t="s">
        <v>60</v>
      </c>
      <c r="C66" s="162">
        <f>SUM(C67:C71)</f>
        <v>17955000</v>
      </c>
      <c r="D66" s="162">
        <f>SUM(D67:D71)</f>
        <v>71988000</v>
      </c>
      <c r="E66" s="162"/>
    </row>
    <row r="67" spans="1:5" s="24" customFormat="1" ht="21.75" customHeight="1">
      <c r="A67" s="63"/>
      <c r="B67" s="18" t="s">
        <v>63</v>
      </c>
      <c r="C67" s="147"/>
      <c r="D67" s="157">
        <v>19514000</v>
      </c>
      <c r="E67" s="147"/>
    </row>
    <row r="68" spans="1:5" s="24" customFormat="1" ht="21.75" customHeight="1">
      <c r="A68" s="63"/>
      <c r="B68" s="18" t="s">
        <v>64</v>
      </c>
      <c r="C68" s="147"/>
      <c r="D68" s="157">
        <v>3630000</v>
      </c>
      <c r="E68" s="147"/>
    </row>
    <row r="69" spans="1:5" s="24" customFormat="1" ht="21.75" customHeight="1">
      <c r="A69" s="63"/>
      <c r="B69" s="18" t="s">
        <v>213</v>
      </c>
      <c r="C69" s="147"/>
      <c r="D69" s="157"/>
      <c r="E69" s="147"/>
    </row>
    <row r="70" spans="1:5" s="24" customFormat="1" ht="21.75" customHeight="1">
      <c r="A70" s="63"/>
      <c r="B70" s="18" t="s">
        <v>214</v>
      </c>
      <c r="C70" s="147"/>
      <c r="D70" s="157">
        <v>10969000</v>
      </c>
      <c r="E70" s="147"/>
    </row>
    <row r="71" spans="1:5" s="24" customFormat="1" ht="36" customHeight="1">
      <c r="A71" s="63"/>
      <c r="B71" s="21" t="s">
        <v>65</v>
      </c>
      <c r="C71" s="147">
        <v>17955000</v>
      </c>
      <c r="D71" s="157">
        <v>37875000</v>
      </c>
      <c r="E71" s="147"/>
    </row>
    <row r="72" spans="1:5" s="26" customFormat="1" ht="21.75" customHeight="1">
      <c r="A72" s="27">
        <v>14</v>
      </c>
      <c r="B72" s="25" t="s">
        <v>66</v>
      </c>
      <c r="C72" s="159">
        <f>SUM(C73:C78)</f>
        <v>42080000</v>
      </c>
      <c r="D72" s="159">
        <f>SUM(D73:D78)</f>
        <v>211280000</v>
      </c>
      <c r="E72" s="159"/>
    </row>
    <row r="73" spans="1:5" s="24" customFormat="1" ht="41.25" customHeight="1">
      <c r="A73" s="63"/>
      <c r="B73" s="21" t="s">
        <v>82</v>
      </c>
      <c r="C73" s="147">
        <v>23025000</v>
      </c>
      <c r="D73" s="147">
        <v>131293000</v>
      </c>
      <c r="E73" s="147"/>
    </row>
    <row r="74" spans="1:5" s="24" customFormat="1" ht="32.25" customHeight="1">
      <c r="A74" s="63"/>
      <c r="B74" s="21" t="s">
        <v>215</v>
      </c>
      <c r="C74" s="147"/>
      <c r="D74" s="147">
        <v>1800000</v>
      </c>
      <c r="E74" s="147"/>
    </row>
    <row r="75" spans="1:5" s="24" customFormat="1" ht="21.75" customHeight="1">
      <c r="A75" s="63"/>
      <c r="B75" s="21" t="s">
        <v>67</v>
      </c>
      <c r="C75" s="147">
        <v>2330000</v>
      </c>
      <c r="D75" s="147">
        <v>2330000</v>
      </c>
      <c r="E75" s="147"/>
    </row>
    <row r="76" spans="1:5" s="24" customFormat="1" ht="21.75" customHeight="1">
      <c r="A76" s="63"/>
      <c r="B76" s="21" t="s">
        <v>227</v>
      </c>
      <c r="C76" s="147">
        <v>1290000</v>
      </c>
      <c r="D76" s="147">
        <v>1590000</v>
      </c>
      <c r="E76" s="147"/>
    </row>
    <row r="77" spans="1:5" s="24" customFormat="1" ht="36.75" customHeight="1">
      <c r="A77" s="63"/>
      <c r="B77" s="131" t="s">
        <v>68</v>
      </c>
      <c r="C77" s="147"/>
      <c r="D77" s="147"/>
      <c r="E77" s="147"/>
    </row>
    <row r="78" spans="1:5" s="24" customFormat="1" ht="21.75" customHeight="1">
      <c r="A78" s="63"/>
      <c r="B78" s="131" t="s">
        <v>69</v>
      </c>
      <c r="C78" s="147">
        <v>15435000</v>
      </c>
      <c r="D78" s="147">
        <v>74267000</v>
      </c>
      <c r="E78" s="147"/>
    </row>
    <row r="79" spans="1:5" s="26" customFormat="1" ht="21.75" customHeight="1">
      <c r="A79" s="27">
        <v>15</v>
      </c>
      <c r="B79" s="25" t="s">
        <v>70</v>
      </c>
      <c r="C79" s="159">
        <f>SUM(C80:C83)</f>
        <v>26087900</v>
      </c>
      <c r="D79" s="159">
        <f>SUM(D80:D83)</f>
        <v>71512900</v>
      </c>
      <c r="E79" s="159"/>
    </row>
    <row r="80" spans="1:5" s="24" customFormat="1" ht="21.75" customHeight="1">
      <c r="A80" s="63"/>
      <c r="B80" s="21" t="s">
        <v>77</v>
      </c>
      <c r="C80" s="147">
        <v>12957900</v>
      </c>
      <c r="D80" s="147">
        <v>12957900</v>
      </c>
      <c r="E80" s="147"/>
    </row>
    <row r="81" spans="1:5" s="24" customFormat="1" ht="21.75" customHeight="1">
      <c r="A81" s="63"/>
      <c r="B81" s="21" t="s">
        <v>71</v>
      </c>
      <c r="C81" s="147"/>
      <c r="D81" s="157">
        <v>7470000</v>
      </c>
      <c r="E81" s="147"/>
    </row>
    <row r="82" spans="1:5" s="23" customFormat="1" ht="21.75" customHeight="1">
      <c r="A82" s="38"/>
      <c r="B82" s="18" t="s">
        <v>72</v>
      </c>
      <c r="C82" s="150">
        <v>5400000</v>
      </c>
      <c r="D82" s="155">
        <v>11160000</v>
      </c>
      <c r="E82" s="150"/>
    </row>
    <row r="83" spans="1:5" s="23" customFormat="1" ht="21.75" customHeight="1">
      <c r="A83" s="38"/>
      <c r="B83" s="21" t="s">
        <v>73</v>
      </c>
      <c r="C83" s="150">
        <v>7730000</v>
      </c>
      <c r="D83" s="155">
        <v>39925000</v>
      </c>
      <c r="E83" s="150"/>
    </row>
    <row r="84" spans="1:5" s="22" customFormat="1" ht="21.75" customHeight="1">
      <c r="A84" s="4">
        <v>16</v>
      </c>
      <c r="B84" s="25" t="s">
        <v>216</v>
      </c>
      <c r="C84" s="141"/>
      <c r="D84" s="153"/>
      <c r="E84" s="141"/>
    </row>
    <row r="85" spans="1:5" s="124" customFormat="1" ht="31.5" customHeight="1">
      <c r="A85" s="38"/>
      <c r="B85" s="21" t="s">
        <v>217</v>
      </c>
      <c r="C85" s="150"/>
      <c r="D85" s="145"/>
      <c r="E85" s="150"/>
    </row>
    <row r="86" spans="1:5" s="23" customFormat="1" ht="21.75" customHeight="1">
      <c r="A86" s="38">
        <v>17</v>
      </c>
      <c r="B86" s="17" t="s">
        <v>74</v>
      </c>
      <c r="C86" s="141">
        <f>C87+C88+C89</f>
        <v>0</v>
      </c>
      <c r="D86" s="141">
        <f>D87+D88+D89</f>
        <v>85086900</v>
      </c>
      <c r="E86" s="141"/>
    </row>
    <row r="87" spans="1:5" s="23" customFormat="1" ht="21.75" customHeight="1">
      <c r="A87" s="38"/>
      <c r="B87" s="21" t="s">
        <v>81</v>
      </c>
      <c r="C87" s="150"/>
      <c r="D87" s="150">
        <v>39900000</v>
      </c>
      <c r="E87" s="150"/>
    </row>
    <row r="88" spans="1:5" s="23" customFormat="1" ht="21.75" customHeight="1">
      <c r="A88" s="38"/>
      <c r="B88" s="21" t="s">
        <v>75</v>
      </c>
      <c r="C88" s="150"/>
      <c r="D88" s="152"/>
      <c r="E88" s="150"/>
    </row>
    <row r="89" spans="1:5" s="124" customFormat="1" ht="31.5" customHeight="1">
      <c r="A89" s="38"/>
      <c r="B89" s="21" t="s">
        <v>76</v>
      </c>
      <c r="C89" s="150"/>
      <c r="D89" s="150">
        <v>45186900</v>
      </c>
      <c r="E89" s="150"/>
    </row>
    <row r="90" spans="1:5" s="22" customFormat="1" ht="21.75" customHeight="1">
      <c r="A90" s="4" t="s">
        <v>79</v>
      </c>
      <c r="B90" s="25" t="s">
        <v>232</v>
      </c>
      <c r="C90" s="141">
        <v>0</v>
      </c>
      <c r="D90" s="141">
        <f>D92+D93</f>
        <v>8778500</v>
      </c>
      <c r="E90" s="141"/>
    </row>
    <row r="91" spans="1:5" s="124" customFormat="1" ht="31.5" customHeight="1">
      <c r="A91" s="38">
        <v>1</v>
      </c>
      <c r="B91" s="21" t="s">
        <v>229</v>
      </c>
      <c r="C91" s="150"/>
      <c r="D91" s="145"/>
      <c r="E91" s="150"/>
    </row>
    <row r="92" spans="1:5" s="23" customFormat="1" ht="21.75" customHeight="1">
      <c r="A92" s="38"/>
      <c r="B92" s="18" t="s">
        <v>230</v>
      </c>
      <c r="C92" s="150"/>
      <c r="D92" s="150">
        <v>5278500</v>
      </c>
      <c r="E92" s="150"/>
    </row>
    <row r="93" spans="1:5" s="23" customFormat="1" ht="21.75" customHeight="1">
      <c r="A93" s="38">
        <v>2</v>
      </c>
      <c r="B93" s="21" t="s">
        <v>231</v>
      </c>
      <c r="C93" s="150"/>
      <c r="D93" s="150">
        <v>3500000</v>
      </c>
      <c r="E93" s="150"/>
    </row>
    <row r="94" spans="1:5" s="23" customFormat="1" ht="21.75" customHeight="1">
      <c r="A94" s="38"/>
      <c r="B94" s="21"/>
      <c r="C94" s="150"/>
      <c r="D94" s="152"/>
      <c r="E94" s="150"/>
    </row>
    <row r="95" spans="1:5" s="124" customFormat="1" ht="31.5" customHeight="1">
      <c r="A95" s="38"/>
      <c r="B95" s="21"/>
      <c r="C95" s="150"/>
      <c r="D95" s="150"/>
      <c r="E95" s="150"/>
    </row>
    <row r="96" spans="1:5" s="124" customFormat="1" ht="21.75" customHeight="1">
      <c r="A96" s="37"/>
      <c r="C96" s="166" t="s">
        <v>228</v>
      </c>
      <c r="D96" s="134"/>
      <c r="E96" s="134"/>
    </row>
    <row r="97" spans="1:5" s="124" customFormat="1" ht="21.75" customHeight="1">
      <c r="A97" s="37"/>
      <c r="B97" s="124" t="s">
        <v>112</v>
      </c>
      <c r="C97" s="167" t="s">
        <v>62</v>
      </c>
      <c r="D97" s="134"/>
      <c r="E97" s="134"/>
    </row>
    <row r="98" spans="1:5" s="124" customFormat="1" ht="21.75" customHeight="1">
      <c r="A98" s="37"/>
      <c r="C98" s="135"/>
      <c r="D98" s="134"/>
      <c r="E98" s="134"/>
    </row>
    <row r="99" spans="1:5" s="124" customFormat="1" ht="21.75" customHeight="1">
      <c r="A99" s="37"/>
      <c r="C99" s="135"/>
      <c r="D99" s="134"/>
      <c r="E99" s="134"/>
    </row>
    <row r="100" spans="1:5" s="124" customFormat="1" ht="21.75" customHeight="1">
      <c r="A100" s="37"/>
      <c r="C100" s="135"/>
      <c r="D100" s="134"/>
      <c r="E100" s="134"/>
    </row>
    <row r="101" spans="1:5" s="124" customFormat="1" ht="21.75" customHeight="1">
      <c r="A101" s="37"/>
      <c r="C101" s="135"/>
      <c r="D101" s="134"/>
      <c r="E101" s="134"/>
    </row>
    <row r="102" spans="1:5" s="124" customFormat="1" ht="21.75" customHeight="1">
      <c r="A102" s="37"/>
      <c r="B102" s="5" t="s">
        <v>113</v>
      </c>
      <c r="C102" s="186" t="s">
        <v>130</v>
      </c>
      <c r="D102" s="186"/>
      <c r="E102" s="134"/>
    </row>
    <row r="103" spans="1:3" ht="21.75" customHeight="1">
      <c r="A103" s="132"/>
      <c r="C103" s="168"/>
    </row>
  </sheetData>
  <sheetProtection/>
  <mergeCells count="9">
    <mergeCell ref="A10:D10"/>
    <mergeCell ref="A11:D11"/>
    <mergeCell ref="C102:D102"/>
    <mergeCell ref="A2:D2"/>
    <mergeCell ref="A3:D3"/>
    <mergeCell ref="A5:C5"/>
    <mergeCell ref="A6:C6"/>
    <mergeCell ref="A8:D8"/>
    <mergeCell ref="A9:D9"/>
  </mergeCells>
  <printOptions/>
  <pageMargins left="0.3" right="0.2" top="0.5" bottom="0.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A96" sqref="A96"/>
    </sheetView>
  </sheetViews>
  <sheetFormatPr defaultColWidth="9.00390625" defaultRowHeight="15.75"/>
  <cols>
    <col min="1" max="1" width="5.75390625" style="0" customWidth="1"/>
    <col min="2" max="2" width="46.375" style="0" customWidth="1"/>
    <col min="3" max="3" width="18.125" style="169" customWidth="1"/>
    <col min="4" max="4" width="20.75390625" style="169" customWidth="1"/>
    <col min="5" max="5" width="16.50390625" style="169" customWidth="1"/>
    <col min="6" max="6" width="13.50390625" style="0" bestFit="1" customWidth="1"/>
    <col min="7" max="7" width="13.75390625" style="0" bestFit="1" customWidth="1"/>
    <col min="8" max="8" width="12.625" style="0" bestFit="1" customWidth="1"/>
  </cols>
  <sheetData>
    <row r="1" spans="1:5" s="124" customFormat="1" ht="18" customHeight="1">
      <c r="A1" s="179" t="s">
        <v>0</v>
      </c>
      <c r="B1" s="179"/>
      <c r="C1" s="179"/>
      <c r="D1" s="179"/>
      <c r="E1" s="134"/>
    </row>
    <row r="2" spans="1:5" s="124" customFormat="1" ht="18" customHeight="1">
      <c r="A2" s="179" t="s">
        <v>1</v>
      </c>
      <c r="B2" s="179"/>
      <c r="C2" s="179"/>
      <c r="D2" s="179"/>
      <c r="E2" s="134"/>
    </row>
    <row r="3" spans="1:5" s="124" customFormat="1" ht="18" customHeight="1">
      <c r="A3" s="37"/>
      <c r="C3" s="135"/>
      <c r="D3" s="134"/>
      <c r="E3" s="134"/>
    </row>
    <row r="4" spans="1:5" s="5" customFormat="1" ht="18" customHeight="1">
      <c r="A4" s="187" t="s">
        <v>129</v>
      </c>
      <c r="B4" s="187"/>
      <c r="C4" s="187"/>
      <c r="D4" s="136"/>
      <c r="E4" s="136"/>
    </row>
    <row r="5" spans="1:5" s="5" customFormat="1" ht="18" customHeight="1">
      <c r="A5" s="187" t="s">
        <v>2</v>
      </c>
      <c r="B5" s="187"/>
      <c r="C5" s="187"/>
      <c r="D5" s="136"/>
      <c r="E5" s="136"/>
    </row>
    <row r="6" spans="1:5" s="124" customFormat="1" ht="17.25" customHeight="1">
      <c r="A6" s="37"/>
      <c r="C6" s="135"/>
      <c r="D6" s="134"/>
      <c r="E6" s="134"/>
    </row>
    <row r="7" spans="1:5" s="124" customFormat="1" ht="18" customHeight="1">
      <c r="A7" s="184" t="s">
        <v>3</v>
      </c>
      <c r="B7" s="184"/>
      <c r="C7" s="184"/>
      <c r="D7" s="184"/>
      <c r="E7" s="134"/>
    </row>
    <row r="8" spans="1:5" s="124" customFormat="1" ht="18" customHeight="1">
      <c r="A8" s="179" t="s">
        <v>19</v>
      </c>
      <c r="B8" s="179"/>
      <c r="C8" s="179"/>
      <c r="D8" s="179"/>
      <c r="E8" s="134"/>
    </row>
    <row r="9" spans="1:5" s="124" customFormat="1" ht="18" customHeight="1">
      <c r="A9" s="179" t="s">
        <v>233</v>
      </c>
      <c r="B9" s="179"/>
      <c r="C9" s="179"/>
      <c r="D9" s="179"/>
      <c r="E9" s="134"/>
    </row>
    <row r="10" spans="1:5" s="124" customFormat="1" ht="18" customHeight="1">
      <c r="A10" s="185" t="s">
        <v>218</v>
      </c>
      <c r="B10" s="185"/>
      <c r="C10" s="185"/>
      <c r="D10" s="185"/>
      <c r="E10" s="134"/>
    </row>
    <row r="11" spans="1:5" s="124" customFormat="1" ht="18" customHeight="1">
      <c r="A11" s="37"/>
      <c r="C11" s="135"/>
      <c r="D11" s="137" t="s">
        <v>85</v>
      </c>
      <c r="E11" s="134"/>
    </row>
    <row r="12" spans="1:5" s="126" customFormat="1" ht="18" customHeight="1">
      <c r="A12" s="27" t="s">
        <v>4</v>
      </c>
      <c r="B12" s="125" t="s">
        <v>5</v>
      </c>
      <c r="C12" s="170" t="s">
        <v>234</v>
      </c>
      <c r="D12" s="139" t="s">
        <v>209</v>
      </c>
      <c r="E12" s="140"/>
    </row>
    <row r="13" spans="1:8" s="5" customFormat="1" ht="18" customHeight="1">
      <c r="A13" s="4" t="s">
        <v>7</v>
      </c>
      <c r="B13" s="15" t="s">
        <v>20</v>
      </c>
      <c r="C13" s="141">
        <f>C14+C91</f>
        <v>932055804</v>
      </c>
      <c r="D13" s="141">
        <f>D14+D91</f>
        <v>3259811000</v>
      </c>
      <c r="E13" s="136"/>
      <c r="F13" s="171"/>
      <c r="H13" s="171">
        <f>G13-D13</f>
        <v>-3259811000</v>
      </c>
    </row>
    <row r="14" spans="1:7" s="5" customFormat="1" ht="18" customHeight="1">
      <c r="A14" s="38" t="s">
        <v>78</v>
      </c>
      <c r="B14" s="14" t="s">
        <v>61</v>
      </c>
      <c r="C14" s="141">
        <f>C15+C18+C20+C28+C31+C36+C39+C43+C48+C53+C57+C62+C66+C73+C80+C85+C87</f>
        <v>902923304</v>
      </c>
      <c r="D14" s="141">
        <f>D15+D18+D20+D28+D31+D36+D39+D43+D48+D53+D57+D62+D66+D73+D80+D85+D87</f>
        <v>3221900000</v>
      </c>
      <c r="E14" s="141"/>
      <c r="G14" s="133"/>
    </row>
    <row r="15" spans="1:5" s="5" customFormat="1" ht="18" customHeight="1">
      <c r="A15" s="38">
        <v>1</v>
      </c>
      <c r="B15" s="17" t="s">
        <v>23</v>
      </c>
      <c r="C15" s="141">
        <f>C16+C17</f>
        <v>314790726</v>
      </c>
      <c r="D15" s="141">
        <f>D16+D17</f>
        <v>1277582381</v>
      </c>
      <c r="E15" s="141"/>
    </row>
    <row r="16" spans="1:5" s="124" customFormat="1" ht="18" customHeight="1">
      <c r="A16" s="38"/>
      <c r="B16" s="127" t="s">
        <v>21</v>
      </c>
      <c r="C16" s="144">
        <v>314790726</v>
      </c>
      <c r="D16" s="145">
        <v>1277582381</v>
      </c>
      <c r="E16" s="144"/>
    </row>
    <row r="17" spans="1:5" s="124" customFormat="1" ht="18" customHeight="1">
      <c r="A17" s="38"/>
      <c r="B17" s="127" t="s">
        <v>90</v>
      </c>
      <c r="C17" s="144"/>
      <c r="D17" s="146"/>
      <c r="E17" s="144"/>
    </row>
    <row r="18" spans="1:5" s="124" customFormat="1" ht="18" customHeight="1">
      <c r="A18" s="38">
        <v>2</v>
      </c>
      <c r="B18" s="16" t="s">
        <v>22</v>
      </c>
      <c r="C18" s="141">
        <f>C19</f>
        <v>7623000</v>
      </c>
      <c r="D18" s="141">
        <v>29769432</v>
      </c>
      <c r="E18" s="141"/>
    </row>
    <row r="19" spans="1:5" s="124" customFormat="1" ht="18" customHeight="1">
      <c r="A19" s="38">
        <v>0</v>
      </c>
      <c r="B19" s="127" t="s">
        <v>24</v>
      </c>
      <c r="C19" s="144">
        <v>7623000</v>
      </c>
      <c r="D19" s="145">
        <v>22146432</v>
      </c>
      <c r="E19" s="144"/>
    </row>
    <row r="20" spans="1:5" s="124" customFormat="1" ht="18" customHeight="1">
      <c r="A20" s="38">
        <v>3</v>
      </c>
      <c r="B20" s="17" t="s">
        <v>25</v>
      </c>
      <c r="C20" s="141">
        <f>SUM(C21:C27)</f>
        <v>151601171</v>
      </c>
      <c r="D20" s="141">
        <f>SUM(D21:D27)</f>
        <v>609931247</v>
      </c>
      <c r="E20" s="141"/>
    </row>
    <row r="21" spans="1:5" s="124" customFormat="1" ht="18" customHeight="1">
      <c r="A21" s="38"/>
      <c r="B21" s="127" t="s">
        <v>26</v>
      </c>
      <c r="C21" s="144">
        <v>5473438</v>
      </c>
      <c r="D21" s="144">
        <v>21823922</v>
      </c>
      <c r="E21" s="144"/>
    </row>
    <row r="22" spans="1:5" s="124" customFormat="1" ht="18" customHeight="1">
      <c r="A22" s="38"/>
      <c r="B22" s="127" t="s">
        <v>27</v>
      </c>
      <c r="C22" s="144">
        <v>103356905</v>
      </c>
      <c r="D22" s="144">
        <v>421536775</v>
      </c>
      <c r="E22" s="144"/>
    </row>
    <row r="23" spans="1:5" s="124" customFormat="1" ht="18" customHeight="1">
      <c r="A23" s="38"/>
      <c r="B23" s="127" t="s">
        <v>28</v>
      </c>
      <c r="C23" s="144">
        <v>1815000</v>
      </c>
      <c r="D23" s="145">
        <v>7140000</v>
      </c>
      <c r="E23" s="144"/>
    </row>
    <row r="24" spans="1:5" s="124" customFormat="1" ht="18" customHeight="1">
      <c r="A24" s="38"/>
      <c r="B24" s="127" t="s">
        <v>29</v>
      </c>
      <c r="C24" s="144">
        <v>40652204</v>
      </c>
      <c r="D24" s="145">
        <v>158738290</v>
      </c>
      <c r="E24" s="144"/>
    </row>
    <row r="25" spans="1:5" s="124" customFormat="1" ht="18" customHeight="1">
      <c r="A25" s="38"/>
      <c r="B25" s="127" t="s">
        <v>30</v>
      </c>
      <c r="C25" s="144"/>
      <c r="D25" s="145"/>
      <c r="E25" s="144"/>
    </row>
    <row r="26" spans="1:5" s="124" customFormat="1" ht="18" customHeight="1">
      <c r="A26" s="38"/>
      <c r="B26" s="127" t="s">
        <v>80</v>
      </c>
      <c r="C26" s="144">
        <v>303624</v>
      </c>
      <c r="D26" s="145">
        <v>692260</v>
      </c>
      <c r="E26" s="144"/>
    </row>
    <row r="27" spans="1:5" s="124" customFormat="1" ht="18" customHeight="1">
      <c r="A27" s="38"/>
      <c r="B27" s="127" t="s">
        <v>31</v>
      </c>
      <c r="C27" s="144"/>
      <c r="D27" s="146"/>
      <c r="E27" s="144"/>
    </row>
    <row r="28" spans="1:5" s="124" customFormat="1" ht="18" customHeight="1">
      <c r="A28" s="38">
        <v>4</v>
      </c>
      <c r="B28" s="17" t="s">
        <v>32</v>
      </c>
      <c r="C28" s="141">
        <f>C29+C30</f>
        <v>5650000</v>
      </c>
      <c r="D28" s="141">
        <f>D29+D30</f>
        <v>8450000</v>
      </c>
      <c r="E28" s="141"/>
    </row>
    <row r="29" spans="1:5" s="124" customFormat="1" ht="18" customHeight="1">
      <c r="A29" s="38"/>
      <c r="B29" s="18" t="s">
        <v>33</v>
      </c>
      <c r="C29" s="144">
        <v>1390000</v>
      </c>
      <c r="D29" s="145">
        <v>2390000</v>
      </c>
      <c r="E29" s="144"/>
    </row>
    <row r="30" spans="1:5" s="124" customFormat="1" ht="18" customHeight="1">
      <c r="A30" s="38"/>
      <c r="B30" s="18" t="s">
        <v>219</v>
      </c>
      <c r="C30" s="144">
        <v>4260000</v>
      </c>
      <c r="D30" s="145">
        <v>6060000</v>
      </c>
      <c r="E30" s="144"/>
    </row>
    <row r="31" spans="1:5" s="124" customFormat="1" ht="18" customHeight="1">
      <c r="A31" s="38">
        <v>5</v>
      </c>
      <c r="B31" s="17" t="s">
        <v>34</v>
      </c>
      <c r="C31" s="141">
        <f>SUM(C32:C35)</f>
        <v>86195950</v>
      </c>
      <c r="D31" s="141">
        <f>SUM(D32:D35)</f>
        <v>351788924</v>
      </c>
      <c r="E31" s="141"/>
    </row>
    <row r="32" spans="1:5" s="124" customFormat="1" ht="18" customHeight="1">
      <c r="A32" s="38"/>
      <c r="B32" s="127" t="s">
        <v>35</v>
      </c>
      <c r="C32" s="144">
        <v>65469403</v>
      </c>
      <c r="D32" s="145">
        <v>266898262</v>
      </c>
      <c r="E32" s="144"/>
    </row>
    <row r="33" spans="1:4" s="124" customFormat="1" ht="18" customHeight="1">
      <c r="A33" s="38"/>
      <c r="B33" s="127" t="s">
        <v>36</v>
      </c>
      <c r="C33" s="144">
        <v>10911568</v>
      </c>
      <c r="D33" s="144">
        <v>44896332</v>
      </c>
    </row>
    <row r="34" spans="1:5" s="124" customFormat="1" ht="18" customHeight="1">
      <c r="A34" s="38"/>
      <c r="B34" s="127" t="s">
        <v>37</v>
      </c>
      <c r="C34" s="144">
        <v>6444944</v>
      </c>
      <c r="D34" s="145">
        <v>26072510</v>
      </c>
      <c r="E34" s="144"/>
    </row>
    <row r="35" spans="1:5" s="124" customFormat="1" ht="18" customHeight="1">
      <c r="A35" s="38"/>
      <c r="B35" s="127" t="s">
        <v>38</v>
      </c>
      <c r="C35" s="144">
        <v>3370035</v>
      </c>
      <c r="D35" s="145">
        <v>13921820</v>
      </c>
      <c r="E35" s="144"/>
    </row>
    <row r="36" spans="1:5" s="124" customFormat="1" ht="18" customHeight="1">
      <c r="A36" s="38">
        <v>6</v>
      </c>
      <c r="B36" s="17" t="s">
        <v>39</v>
      </c>
      <c r="C36" s="141">
        <f>C37+C38</f>
        <v>61331520</v>
      </c>
      <c r="D36" s="141">
        <f>D37+D38</f>
        <v>65075920</v>
      </c>
      <c r="E36" s="141"/>
    </row>
    <row r="37" spans="1:5" s="13" customFormat="1" ht="18" customHeight="1">
      <c r="A37" s="63"/>
      <c r="B37" s="21" t="s">
        <v>210</v>
      </c>
      <c r="C37" s="147">
        <v>61120000</v>
      </c>
      <c r="D37" s="148">
        <v>61120000</v>
      </c>
      <c r="E37" s="147"/>
    </row>
    <row r="38" spans="1:5" s="124" customFormat="1" ht="18" customHeight="1">
      <c r="A38" s="38"/>
      <c r="B38" s="18" t="s">
        <v>211</v>
      </c>
      <c r="C38" s="150">
        <v>211520</v>
      </c>
      <c r="D38" s="145">
        <v>3955920</v>
      </c>
      <c r="E38" s="150"/>
    </row>
    <row r="39" spans="1:5" s="5" customFormat="1" ht="18" customHeight="1">
      <c r="A39" s="4">
        <v>7</v>
      </c>
      <c r="B39" s="17" t="s">
        <v>40</v>
      </c>
      <c r="C39" s="141">
        <f>C40+C41</f>
        <v>6914561</v>
      </c>
      <c r="D39" s="141">
        <f>D40+D41</f>
        <v>20181978</v>
      </c>
      <c r="E39" s="141"/>
    </row>
    <row r="40" spans="1:5" s="124" customFormat="1" ht="18" customHeight="1">
      <c r="A40" s="38"/>
      <c r="B40" s="18" t="s">
        <v>41</v>
      </c>
      <c r="C40" s="144">
        <v>6607161</v>
      </c>
      <c r="D40" s="145">
        <v>19874578</v>
      </c>
      <c r="E40" s="144"/>
    </row>
    <row r="41" spans="1:5" s="124" customFormat="1" ht="18" customHeight="1">
      <c r="A41" s="38"/>
      <c r="B41" s="18" t="s">
        <v>42</v>
      </c>
      <c r="C41" s="144">
        <v>307400</v>
      </c>
      <c r="D41" s="145">
        <v>307400</v>
      </c>
      <c r="E41" s="144"/>
    </row>
    <row r="42" spans="1:5" s="1" customFormat="1" ht="18" customHeight="1">
      <c r="A42" s="38"/>
      <c r="B42" s="18" t="s">
        <v>118</v>
      </c>
      <c r="C42" s="150"/>
      <c r="D42" s="143"/>
      <c r="E42" s="150"/>
    </row>
    <row r="43" spans="1:5" s="5" customFormat="1" ht="18" customHeight="1">
      <c r="A43" s="4">
        <v>8</v>
      </c>
      <c r="B43" s="17" t="s">
        <v>43</v>
      </c>
      <c r="C43" s="141">
        <f>SUM(C44:C47)</f>
        <v>44006600</v>
      </c>
      <c r="D43" s="141">
        <f>SUM(D44:D47)</f>
        <v>116021600</v>
      </c>
      <c r="E43" s="141"/>
    </row>
    <row r="44" spans="1:5" s="124" customFormat="1" ht="18" customHeight="1">
      <c r="A44" s="38"/>
      <c r="B44" s="18" t="s">
        <v>44</v>
      </c>
      <c r="C44" s="144">
        <v>8505000</v>
      </c>
      <c r="D44" s="143">
        <v>27375000</v>
      </c>
      <c r="E44" s="144"/>
    </row>
    <row r="45" spans="1:5" s="124" customFormat="1" ht="18" customHeight="1">
      <c r="A45" s="38"/>
      <c r="B45" s="18" t="s">
        <v>45</v>
      </c>
      <c r="C45" s="150">
        <v>35350000</v>
      </c>
      <c r="D45" s="143">
        <v>43450000</v>
      </c>
      <c r="E45" s="144"/>
    </row>
    <row r="46" spans="1:5" s="124" customFormat="1" ht="18" customHeight="1">
      <c r="A46" s="38"/>
      <c r="B46" s="18" t="s">
        <v>46</v>
      </c>
      <c r="C46" s="150"/>
      <c r="D46" s="143">
        <v>7950000</v>
      </c>
      <c r="E46" s="144"/>
    </row>
    <row r="47" spans="1:5" s="22" customFormat="1" ht="18" customHeight="1">
      <c r="A47" s="14"/>
      <c r="B47" s="18" t="s">
        <v>47</v>
      </c>
      <c r="C47" s="150">
        <v>151600</v>
      </c>
      <c r="D47" s="143">
        <v>37246600</v>
      </c>
      <c r="E47" s="152"/>
    </row>
    <row r="48" spans="1:5" s="5" customFormat="1" ht="18" customHeight="1">
      <c r="A48" s="4">
        <v>9</v>
      </c>
      <c r="B48" s="17" t="s">
        <v>48</v>
      </c>
      <c r="C48" s="141">
        <f>SUM(C49:C52)</f>
        <v>809296</v>
      </c>
      <c r="D48" s="141">
        <f>SUM(D49:D52)</f>
        <v>2916438</v>
      </c>
      <c r="E48" s="141"/>
    </row>
    <row r="49" spans="1:5" s="22" customFormat="1" ht="18" customHeight="1">
      <c r="A49" s="38"/>
      <c r="B49" s="18" t="s">
        <v>49</v>
      </c>
      <c r="C49" s="150">
        <v>743296</v>
      </c>
      <c r="D49" s="143">
        <v>2398359</v>
      </c>
      <c r="E49" s="150"/>
    </row>
    <row r="50" spans="1:5" s="23" customFormat="1" ht="18" customHeight="1">
      <c r="A50" s="38"/>
      <c r="B50" s="18" t="s">
        <v>50</v>
      </c>
      <c r="C50" s="150"/>
      <c r="D50" s="143"/>
      <c r="E50" s="150"/>
    </row>
    <row r="51" spans="1:5" s="23" customFormat="1" ht="18" customHeight="1">
      <c r="A51" s="38"/>
      <c r="B51" s="18" t="s">
        <v>51</v>
      </c>
      <c r="C51" s="150">
        <v>66000</v>
      </c>
      <c r="D51" s="143">
        <v>396000</v>
      </c>
      <c r="E51" s="150"/>
    </row>
    <row r="52" spans="1:5" s="23" customFormat="1" ht="18" customHeight="1">
      <c r="A52" s="38"/>
      <c r="B52" s="18" t="s">
        <v>52</v>
      </c>
      <c r="C52" s="150"/>
      <c r="D52" s="150">
        <v>122079</v>
      </c>
      <c r="E52" s="150"/>
    </row>
    <row r="53" spans="1:5" s="22" customFormat="1" ht="18" customHeight="1">
      <c r="A53" s="4">
        <v>10</v>
      </c>
      <c r="B53" s="17" t="s">
        <v>224</v>
      </c>
      <c r="C53" s="141">
        <f>SUM(C54:C56)</f>
        <v>4620000</v>
      </c>
      <c r="D53" s="141">
        <f>SUM(D54:D56)</f>
        <v>8090000</v>
      </c>
      <c r="E53" s="141"/>
    </row>
    <row r="54" spans="1:5" s="22" customFormat="1" ht="18" customHeight="1">
      <c r="A54" s="4"/>
      <c r="B54" s="18" t="s">
        <v>237</v>
      </c>
      <c r="C54" s="150">
        <v>450000</v>
      </c>
      <c r="D54" s="150">
        <v>450000</v>
      </c>
      <c r="E54" s="141"/>
    </row>
    <row r="55" spans="1:5" s="23" customFormat="1" ht="18" customHeight="1">
      <c r="A55" s="38"/>
      <c r="B55" s="18" t="s">
        <v>225</v>
      </c>
      <c r="C55" s="150"/>
      <c r="D55" s="150">
        <v>1550000</v>
      </c>
      <c r="E55" s="150"/>
    </row>
    <row r="56" spans="1:5" s="24" customFormat="1" ht="18" customHeight="1">
      <c r="A56" s="63"/>
      <c r="B56" s="18" t="s">
        <v>226</v>
      </c>
      <c r="C56" s="147">
        <v>4170000</v>
      </c>
      <c r="D56" s="147">
        <v>6090000</v>
      </c>
      <c r="E56" s="147"/>
    </row>
    <row r="57" spans="1:5" s="22" customFormat="1" ht="18" customHeight="1">
      <c r="A57" s="4">
        <v>11</v>
      </c>
      <c r="B57" s="17" t="s">
        <v>53</v>
      </c>
      <c r="C57" s="141">
        <f>SUM(C58:C61)</f>
        <v>7116000</v>
      </c>
      <c r="D57" s="141">
        <f>SUM(D58:D61)</f>
        <v>17996000</v>
      </c>
      <c r="E57" s="141"/>
    </row>
    <row r="58" spans="1:5" s="23" customFormat="1" ht="22.5" customHeight="1">
      <c r="A58" s="38"/>
      <c r="B58" s="18" t="s">
        <v>54</v>
      </c>
      <c r="C58" s="150">
        <v>1916000</v>
      </c>
      <c r="D58" s="150">
        <v>2496000</v>
      </c>
      <c r="E58" s="150"/>
    </row>
    <row r="59" spans="1:5" s="23" customFormat="1" ht="22.5" customHeight="1">
      <c r="A59" s="38"/>
      <c r="B59" s="18" t="s">
        <v>55</v>
      </c>
      <c r="C59" s="150">
        <v>2200000</v>
      </c>
      <c r="D59" s="150">
        <v>5200000</v>
      </c>
      <c r="E59" s="150"/>
    </row>
    <row r="60" spans="1:5" s="24" customFormat="1" ht="22.5" customHeight="1">
      <c r="A60" s="63"/>
      <c r="B60" s="18" t="s">
        <v>56</v>
      </c>
      <c r="C60" s="147">
        <v>1500000</v>
      </c>
      <c r="D60" s="147">
        <v>4300000</v>
      </c>
      <c r="E60" s="147"/>
    </row>
    <row r="61" spans="1:5" s="24" customFormat="1" ht="22.5" customHeight="1">
      <c r="A61" s="63"/>
      <c r="B61" s="18" t="s">
        <v>57</v>
      </c>
      <c r="C61" s="147">
        <v>1500000</v>
      </c>
      <c r="D61" s="147">
        <v>6000000</v>
      </c>
      <c r="E61" s="147"/>
    </row>
    <row r="62" spans="1:5" s="26" customFormat="1" ht="18" customHeight="1">
      <c r="A62" s="27">
        <v>12</v>
      </c>
      <c r="B62" s="17" t="s">
        <v>58</v>
      </c>
      <c r="C62" s="159">
        <f>C63+C65+C64</f>
        <v>30078400</v>
      </c>
      <c r="D62" s="159">
        <f>D63+D65+D64</f>
        <v>92042200</v>
      </c>
      <c r="E62" s="159"/>
    </row>
    <row r="63" spans="1:5" s="24" customFormat="1" ht="22.5" customHeight="1">
      <c r="A63" s="63"/>
      <c r="B63" s="18" t="s">
        <v>220</v>
      </c>
      <c r="C63" s="147">
        <v>24611400</v>
      </c>
      <c r="D63" s="147">
        <v>77595200</v>
      </c>
      <c r="E63" s="147"/>
    </row>
    <row r="64" spans="1:5" s="24" customFormat="1" ht="22.5" customHeight="1">
      <c r="A64" s="63"/>
      <c r="B64" s="18" t="s">
        <v>59</v>
      </c>
      <c r="C64" s="147">
        <v>4400000</v>
      </c>
      <c r="D64" s="147">
        <v>6200000</v>
      </c>
      <c r="E64" s="147"/>
    </row>
    <row r="65" spans="1:5" s="24" customFormat="1" ht="22.5" customHeight="1">
      <c r="A65" s="63"/>
      <c r="B65" s="18" t="s">
        <v>212</v>
      </c>
      <c r="C65" s="147">
        <v>1067000</v>
      </c>
      <c r="D65" s="147">
        <v>8247000</v>
      </c>
      <c r="E65" s="147"/>
    </row>
    <row r="66" spans="1:5" s="130" customFormat="1" ht="28.5" customHeight="1">
      <c r="A66" s="128">
        <v>13</v>
      </c>
      <c r="B66" s="129" t="s">
        <v>60</v>
      </c>
      <c r="C66" s="162">
        <f>SUM(C67:C72)</f>
        <v>29495000</v>
      </c>
      <c r="D66" s="162">
        <f>SUM(D67:D72)</f>
        <v>101483000</v>
      </c>
      <c r="E66" s="162"/>
    </row>
    <row r="67" spans="1:5" s="130" customFormat="1" ht="21" customHeight="1">
      <c r="A67" s="128"/>
      <c r="B67" s="18" t="s">
        <v>238</v>
      </c>
      <c r="C67" s="172">
        <v>7035000</v>
      </c>
      <c r="D67" s="172">
        <v>7035000</v>
      </c>
      <c r="E67" s="162"/>
    </row>
    <row r="68" spans="1:5" s="24" customFormat="1" ht="21" customHeight="1">
      <c r="A68" s="63"/>
      <c r="B68" s="18" t="s">
        <v>63</v>
      </c>
      <c r="C68" s="147">
        <v>3850000</v>
      </c>
      <c r="D68" s="147">
        <v>23364000</v>
      </c>
      <c r="E68" s="147"/>
    </row>
    <row r="69" spans="1:5" s="24" customFormat="1" ht="21" customHeight="1">
      <c r="A69" s="63"/>
      <c r="B69" s="18" t="s">
        <v>64</v>
      </c>
      <c r="C69" s="147">
        <v>3560000</v>
      </c>
      <c r="D69" s="157">
        <v>7190000</v>
      </c>
      <c r="E69" s="147"/>
    </row>
    <row r="70" spans="1:5" s="24" customFormat="1" ht="21" customHeight="1">
      <c r="A70" s="63"/>
      <c r="B70" s="18" t="s">
        <v>213</v>
      </c>
      <c r="C70" s="147"/>
      <c r="D70" s="157"/>
      <c r="E70" s="147"/>
    </row>
    <row r="71" spans="1:5" s="24" customFormat="1" ht="21" customHeight="1">
      <c r="A71" s="63"/>
      <c r="B71" s="18" t="s">
        <v>214</v>
      </c>
      <c r="C71" s="147">
        <v>13050000</v>
      </c>
      <c r="D71" s="157">
        <v>24019000</v>
      </c>
      <c r="E71" s="147"/>
    </row>
    <row r="72" spans="1:5" s="24" customFormat="1" ht="21" customHeight="1">
      <c r="A72" s="63"/>
      <c r="B72" s="21" t="s">
        <v>65</v>
      </c>
      <c r="C72" s="147">
        <v>2000000</v>
      </c>
      <c r="D72" s="157">
        <v>39875000</v>
      </c>
      <c r="E72" s="147"/>
    </row>
    <row r="73" spans="1:5" s="26" customFormat="1" ht="18" customHeight="1">
      <c r="A73" s="27">
        <v>14</v>
      </c>
      <c r="B73" s="25" t="s">
        <v>66</v>
      </c>
      <c r="C73" s="159">
        <f>SUM(C74:C79)</f>
        <v>93761080</v>
      </c>
      <c r="D73" s="159">
        <f>SUM(D74:D79)</f>
        <v>305041080</v>
      </c>
      <c r="E73" s="159"/>
    </row>
    <row r="74" spans="1:5" s="24" customFormat="1" ht="33.75" customHeight="1">
      <c r="A74" s="63"/>
      <c r="B74" s="21" t="s">
        <v>82</v>
      </c>
      <c r="C74" s="147">
        <v>56860080</v>
      </c>
      <c r="D74" s="147">
        <v>188153080</v>
      </c>
      <c r="E74" s="147"/>
    </row>
    <row r="75" spans="1:5" s="24" customFormat="1" ht="26.25" customHeight="1">
      <c r="A75" s="63"/>
      <c r="B75" s="21" t="s">
        <v>215</v>
      </c>
      <c r="C75" s="147"/>
      <c r="D75" s="147">
        <v>1800000</v>
      </c>
      <c r="E75" s="147"/>
    </row>
    <row r="76" spans="1:5" s="24" customFormat="1" ht="26.25" customHeight="1">
      <c r="A76" s="63"/>
      <c r="B76" s="21" t="s">
        <v>67</v>
      </c>
      <c r="C76" s="147"/>
      <c r="D76" s="147">
        <v>2330000</v>
      </c>
      <c r="E76" s="147"/>
    </row>
    <row r="77" spans="1:5" s="24" customFormat="1" ht="26.25" customHeight="1">
      <c r="A77" s="63"/>
      <c r="B77" s="21" t="s">
        <v>227</v>
      </c>
      <c r="C77" s="147"/>
      <c r="D77" s="147">
        <v>1590000</v>
      </c>
      <c r="E77" s="147"/>
    </row>
    <row r="78" spans="1:5" s="24" customFormat="1" ht="36.75" customHeight="1">
      <c r="A78" s="63"/>
      <c r="B78" s="131" t="s">
        <v>68</v>
      </c>
      <c r="C78" s="147">
        <v>3365000</v>
      </c>
      <c r="D78" s="147">
        <v>3365000</v>
      </c>
      <c r="E78" s="147"/>
    </row>
    <row r="79" spans="1:5" s="24" customFormat="1" ht="26.25" customHeight="1">
      <c r="A79" s="63"/>
      <c r="B79" s="131" t="s">
        <v>69</v>
      </c>
      <c r="C79" s="147">
        <v>33536000</v>
      </c>
      <c r="D79" s="147">
        <v>107803000</v>
      </c>
      <c r="E79" s="147"/>
    </row>
    <row r="80" spans="1:5" s="26" customFormat="1" ht="18" customHeight="1">
      <c r="A80" s="27">
        <v>15</v>
      </c>
      <c r="B80" s="25" t="s">
        <v>70</v>
      </c>
      <c r="C80" s="159">
        <f>SUM(C81:C84)</f>
        <v>19130000</v>
      </c>
      <c r="D80" s="159">
        <f>SUM(D81:D84)</f>
        <v>90642900</v>
      </c>
      <c r="E80" s="159"/>
    </row>
    <row r="81" spans="1:5" s="24" customFormat="1" ht="18" customHeight="1">
      <c r="A81" s="63"/>
      <c r="B81" s="21" t="s">
        <v>77</v>
      </c>
      <c r="C81" s="147"/>
      <c r="D81" s="147">
        <v>12957900</v>
      </c>
      <c r="E81" s="147"/>
    </row>
    <row r="82" spans="1:5" s="24" customFormat="1" ht="18" customHeight="1">
      <c r="A82" s="63"/>
      <c r="B82" s="21" t="s">
        <v>71</v>
      </c>
      <c r="C82" s="147">
        <v>3050000</v>
      </c>
      <c r="D82" s="157">
        <v>10520000</v>
      </c>
      <c r="E82" s="147"/>
    </row>
    <row r="83" spans="1:5" s="23" customFormat="1" ht="18" customHeight="1">
      <c r="A83" s="38"/>
      <c r="B83" s="18" t="s">
        <v>72</v>
      </c>
      <c r="C83" s="150">
        <v>9600000</v>
      </c>
      <c r="D83" s="155">
        <v>20760000</v>
      </c>
      <c r="E83" s="150"/>
    </row>
    <row r="84" spans="1:5" s="23" customFormat="1" ht="18" customHeight="1">
      <c r="A84" s="38"/>
      <c r="B84" s="21" t="s">
        <v>73</v>
      </c>
      <c r="C84" s="150">
        <v>6480000</v>
      </c>
      <c r="D84" s="155">
        <v>46405000</v>
      </c>
      <c r="E84" s="150"/>
    </row>
    <row r="85" spans="1:5" s="22" customFormat="1" ht="18" customHeight="1">
      <c r="A85" s="4">
        <v>16</v>
      </c>
      <c r="B85" s="25" t="s">
        <v>216</v>
      </c>
      <c r="C85" s="141"/>
      <c r="D85" s="153"/>
      <c r="E85" s="141"/>
    </row>
    <row r="86" spans="1:5" s="124" customFormat="1" ht="18" customHeight="1">
      <c r="A86" s="38"/>
      <c r="B86" s="21" t="s">
        <v>217</v>
      </c>
      <c r="C86" s="150"/>
      <c r="D86" s="145"/>
      <c r="E86" s="150"/>
    </row>
    <row r="87" spans="1:5" s="23" customFormat="1" ht="22.5" customHeight="1">
      <c r="A87" s="38">
        <v>17</v>
      </c>
      <c r="B87" s="17" t="s">
        <v>74</v>
      </c>
      <c r="C87" s="141">
        <f>C88+C89+C90</f>
        <v>39800000</v>
      </c>
      <c r="D87" s="141">
        <f>D88+D89+D90</f>
        <v>124886900</v>
      </c>
      <c r="E87" s="141"/>
    </row>
    <row r="88" spans="1:5" s="23" customFormat="1" ht="18" customHeight="1">
      <c r="A88" s="38"/>
      <c r="B88" s="21" t="s">
        <v>81</v>
      </c>
      <c r="C88" s="150">
        <v>39800000</v>
      </c>
      <c r="D88" s="150">
        <v>79700000</v>
      </c>
      <c r="E88" s="150"/>
    </row>
    <row r="89" spans="1:5" s="23" customFormat="1" ht="18" customHeight="1">
      <c r="A89" s="38"/>
      <c r="B89" s="21" t="s">
        <v>75</v>
      </c>
      <c r="C89" s="150"/>
      <c r="D89" s="152"/>
      <c r="E89" s="150"/>
    </row>
    <row r="90" spans="1:5" s="124" customFormat="1" ht="35.25" customHeight="1">
      <c r="A90" s="38"/>
      <c r="B90" s="21" t="s">
        <v>76</v>
      </c>
      <c r="C90" s="150"/>
      <c r="D90" s="150">
        <v>45186900</v>
      </c>
      <c r="E90" s="150"/>
    </row>
    <row r="91" spans="1:5" s="22" customFormat="1" ht="18" customHeight="1">
      <c r="A91" s="4" t="s">
        <v>79</v>
      </c>
      <c r="B91" s="25" t="s">
        <v>232</v>
      </c>
      <c r="C91" s="141">
        <f>SUM(C92:C96)</f>
        <v>29132500</v>
      </c>
      <c r="D91" s="141">
        <f>SUM(D92:D96)</f>
        <v>37911000</v>
      </c>
      <c r="E91" s="141"/>
    </row>
    <row r="92" spans="1:5" s="124" customFormat="1" ht="18" customHeight="1">
      <c r="A92" s="38">
        <v>1</v>
      </c>
      <c r="B92" s="21" t="s">
        <v>229</v>
      </c>
      <c r="C92" s="150"/>
      <c r="D92" s="145"/>
      <c r="E92" s="150"/>
    </row>
    <row r="93" spans="1:5" s="23" customFormat="1" ht="18" customHeight="1">
      <c r="A93" s="38"/>
      <c r="B93" s="18" t="s">
        <v>230</v>
      </c>
      <c r="C93" s="150">
        <v>17332500</v>
      </c>
      <c r="D93" s="150">
        <v>22611000</v>
      </c>
      <c r="E93" s="150"/>
    </row>
    <row r="94" spans="1:5" s="23" customFormat="1" ht="18" customHeight="1">
      <c r="A94" s="38">
        <v>1</v>
      </c>
      <c r="B94" s="18" t="s">
        <v>235</v>
      </c>
      <c r="C94" s="150">
        <v>2000000</v>
      </c>
      <c r="D94" s="150">
        <v>2000000</v>
      </c>
      <c r="E94" s="150"/>
    </row>
    <row r="95" spans="1:5" s="23" customFormat="1" ht="18" customHeight="1">
      <c r="A95" s="38">
        <v>3</v>
      </c>
      <c r="B95" s="21" t="s">
        <v>231</v>
      </c>
      <c r="C95" s="150">
        <v>9800000</v>
      </c>
      <c r="D95" s="150">
        <v>13300000</v>
      </c>
      <c r="E95" s="150"/>
    </row>
    <row r="96" spans="1:5" s="23" customFormat="1" ht="18" customHeight="1">
      <c r="A96" s="38"/>
      <c r="B96" s="21"/>
      <c r="C96" s="150"/>
      <c r="D96" s="152"/>
      <c r="E96" s="150"/>
    </row>
    <row r="97" spans="1:5" s="124" customFormat="1" ht="18" customHeight="1">
      <c r="A97" s="38"/>
      <c r="B97" s="21"/>
      <c r="C97" s="150"/>
      <c r="D97" s="150"/>
      <c r="E97" s="150"/>
    </row>
    <row r="98" spans="1:5" s="124" customFormat="1" ht="18" customHeight="1">
      <c r="A98" s="37"/>
      <c r="C98" s="166" t="s">
        <v>236</v>
      </c>
      <c r="D98" s="134"/>
      <c r="E98" s="134"/>
    </row>
    <row r="99" spans="1:5" s="124" customFormat="1" ht="18" customHeight="1">
      <c r="A99" s="37"/>
      <c r="B99" s="124" t="s">
        <v>112</v>
      </c>
      <c r="C99" s="167" t="s">
        <v>62</v>
      </c>
      <c r="D99" s="134"/>
      <c r="E99" s="134"/>
    </row>
    <row r="100" spans="1:5" s="124" customFormat="1" ht="18" customHeight="1">
      <c r="A100" s="37"/>
      <c r="C100" s="135"/>
      <c r="D100" s="134"/>
      <c r="E100" s="134"/>
    </row>
    <row r="101" spans="1:5" s="124" customFormat="1" ht="18" customHeight="1">
      <c r="A101" s="37"/>
      <c r="C101" s="135"/>
      <c r="D101" s="134"/>
      <c r="E101" s="134"/>
    </row>
    <row r="102" spans="1:5" s="124" customFormat="1" ht="18" customHeight="1">
      <c r="A102" s="37"/>
      <c r="C102" s="135"/>
      <c r="D102" s="134"/>
      <c r="E102" s="134"/>
    </row>
    <row r="103" spans="1:5" s="124" customFormat="1" ht="18" customHeight="1">
      <c r="A103" s="37"/>
      <c r="C103" s="135"/>
      <c r="D103" s="134"/>
      <c r="E103" s="134"/>
    </row>
    <row r="104" spans="1:5" s="124" customFormat="1" ht="18" customHeight="1">
      <c r="A104" s="37"/>
      <c r="B104" s="5" t="s">
        <v>113</v>
      </c>
      <c r="C104" s="186" t="s">
        <v>130</v>
      </c>
      <c r="D104" s="186"/>
      <c r="E104" s="134"/>
    </row>
    <row r="105" spans="1:3" ht="18" customHeight="1">
      <c r="A105" s="132"/>
      <c r="C105" s="168"/>
    </row>
    <row r="106" spans="1:3" ht="18" customHeight="1">
      <c r="A106" s="132"/>
      <c r="C106" s="168"/>
    </row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</sheetData>
  <sheetProtection/>
  <mergeCells count="9">
    <mergeCell ref="A9:D9"/>
    <mergeCell ref="A10:D10"/>
    <mergeCell ref="C104:D104"/>
    <mergeCell ref="A1:D1"/>
    <mergeCell ref="A2:D2"/>
    <mergeCell ref="A4:C4"/>
    <mergeCell ref="A5:C5"/>
    <mergeCell ref="A7:D7"/>
    <mergeCell ref="A8:D8"/>
  </mergeCells>
  <printOptions/>
  <pageMargins left="0.3" right="0.2" top="0.5" bottom="0.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033 3682305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 ty Phat Huy</dc:creator>
  <cp:keywords/>
  <dc:description/>
  <cp:lastModifiedBy>Admin</cp:lastModifiedBy>
  <cp:lastPrinted>2017-07-17T09:54:36Z</cp:lastPrinted>
  <dcterms:created xsi:type="dcterms:W3CDTF">2013-04-11T03:24:27Z</dcterms:created>
  <dcterms:modified xsi:type="dcterms:W3CDTF">2017-07-17T09:54:59Z</dcterms:modified>
  <cp:category/>
  <cp:version/>
  <cp:contentType/>
  <cp:contentStatus/>
</cp:coreProperties>
</file>