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650" tabRatio="812" activeTab="0"/>
  </bookViews>
  <sheets>
    <sheet name="Truong" sheetId="1" r:id="rId1"/>
    <sheet name="LopHoc_TH" sheetId="2" r:id="rId2"/>
    <sheet name="HocSinh_TH" sheetId="3" r:id="rId3"/>
    <sheet name="NhanSu_TH" sheetId="4" r:id="rId4"/>
    <sheet name="CoSoVC_TH" sheetId="5" r:id="rId5"/>
    <sheet name="DiemTruong" sheetId="6" r:id="rId6"/>
  </sheets>
  <definedNames>
    <definedName name="CHITRUONG">'Truong'!$B$27:$Q$46</definedName>
    <definedName name="CSVC">'CoSoVC_TH'!$I$77:$L$83</definedName>
    <definedName name="CSVC_CHONGOI">'CoSoVC_TH'!$C$15:$L$16</definedName>
    <definedName name="CSVC_DIENTICH_PHONG">'CoSoVC_TH'!$H$85:$L$96</definedName>
    <definedName name="CSVC_LOAIPHONG_CTCC">'CoSoVC_TH'!$C$71:$L$74</definedName>
    <definedName name="CSVC_LOAIPHONG_HCQT">'CoSoVC_TH'!$C$55:$L$65</definedName>
    <definedName name="CSVC_LOAIPHONG_KHAC">'CoSoVC_TH'!$C$36:$L$39</definedName>
    <definedName name="CSVC_LOAIPHONG_PHONGAN">'CoSoVC_TH'!$C$45:$L$49</definedName>
    <definedName name="CSVC_LOAIPHONG_PHONGHOC">'CoSoVC_TH'!$C$7:$L$11</definedName>
    <definedName name="CSVC_LOAIPHONG_PVHT">'CoSoVC_TH'!$C$22:$L$30</definedName>
    <definedName name="CSVC_THIETBI">'CoSoVC_TH'!$H$106:$L$119</definedName>
    <definedName name="CSVC_VESINH">'CoSoVC_TH'!$I$124:$L$125</definedName>
    <definedName name="CTDD_DOTUOI1">'NhanSu_TH'!$E$64:$K$71</definedName>
    <definedName name="CTDD_DOTUOI2">'NhanSu_TH'!$L$64:$P$71</definedName>
    <definedName name="CTDD_TDDT1">'NhanSu_TH'!$E$54:$K$62</definedName>
    <definedName name="CTDD_TDDT2">'NhanSu_TH'!$L$54:$P$62</definedName>
    <definedName name="CTDD_TONGSO1">'NhanSu_TH'!$E$49:$K$52</definedName>
    <definedName name="CTDD_TONGSO2">'NhanSu_TH'!$L$49:$P$52</definedName>
    <definedName name="diachi">'Truong'!$E$13:$M$13</definedName>
    <definedName name="dienthoai">'Truong'!$N$11:$R$11</definedName>
    <definedName name="DM_chuan">'Truong'!$Y$14:$Y$16</definedName>
    <definedName name="DM_Nam">'Truong'!$Y$26:$Y$33</definedName>
    <definedName name="email">'Truong'!$N$13:$R$13</definedName>
    <definedName name="fax">'Truong'!$N$12:$R$12</definedName>
    <definedName name="GIAOVIEN_CTDD1">'NhanSu_TH'!$E$47:$K$47</definedName>
    <definedName name="GIAOVIEN_CTDD2">'NhanSu_TH'!$L$47:$P$47</definedName>
    <definedName name="GIAOVIEN_MONHOC_TH1">'NhanSu_TH'!$E$36:$K$46</definedName>
    <definedName name="GIAOVIEN_MONHOC_TH2">'NhanSu_TH'!$L$36:$P$46</definedName>
    <definedName name="hieutruong">'Truong'!$N$10:$R$10</definedName>
    <definedName name="HIEUTRUONG_TDDT1">'NhanSu_TH'!$E$77:$K$85</definedName>
    <definedName name="HIEUTRUONG_TDDT2">'NhanSu_TH'!$L$77:$P$85</definedName>
    <definedName name="HS_BOHOC_TH">'HocSinh_TH'!$D$29:$I$35</definedName>
    <definedName name="HS_CAPHOC_TH1">'HocSinh_TH'!$D$5:$I$27</definedName>
    <definedName name="HS_CAPHOC_TH1_KHAC">#REF!</definedName>
    <definedName name="HS_CAPHOC_TH2">'HocSinh_TH'!$D$36:$I$36</definedName>
    <definedName name="HS_CAPHOC_TH2_KHAC">#REF!</definedName>
    <definedName name="HS_CAPHOC_TH3">'HocSinh_TH'!$D$37:$I$42</definedName>
    <definedName name="HS_CAPHOC_TH3_KHAC">#REF!</definedName>
    <definedName name="HS_CHINHSACH_TH_KHAC">#REF!</definedName>
    <definedName name="HS_CHINHSACH_TH1">'HocSinh_TH'!$D$87:$I$118</definedName>
    <definedName name="HS_CHINHSACH_TH2">'HocSinh_TH'!$J$87:$N$118</definedName>
    <definedName name="HS_DOTUOI_TH1">'HocSinh_TH'!$D$58:$I$65</definedName>
    <definedName name="HS_DOTUOI_TH2">'HocSinh_TH'!$D$67:$I$74</definedName>
    <definedName name="HS_DOTUOI_TH3">'HocSinh_TH'!$D$76:$I$83</definedName>
    <definedName name="HS_LOAILOP_TH">'HocSinh_TH'!$D$44:$I$49</definedName>
    <definedName name="HS_LOAILOP_TH_KHAC">#REF!</definedName>
    <definedName name="HS_MONHOC_TH">'HocSinh_TH'!$D$51:$I$56</definedName>
    <definedName name="HS_MONHOC_TH_KHAC">#REF!</definedName>
    <definedName name="LH_DACBIET_TH">'LopHoc_TH'!$D$7:$I$14</definedName>
    <definedName name="LH_DACBIET_TH_KHAC">#REF!</definedName>
    <definedName name="LH_MONHOC_TH">'LopHoc_TH'!$D$16:$I$23</definedName>
    <definedName name="loai_datchuan">'Truong'!$E$14:$G$14</definedName>
    <definedName name="LOPHOC_TH">'LopHoc_TH'!$E$5:$I$6</definedName>
    <definedName name="LOPHOC_TH_KHAC">#REF!</definedName>
    <definedName name="ma_nam">'Truong'!$N$6:$Q$6</definedName>
    <definedName name="ma_tructhuoc">'Truong'!$E$15:$M$15</definedName>
    <definedName name="ma_truong">'Truong'!$F$6:$I$6</definedName>
    <definedName name="NHANSU_DANG1">'NhanSu_TH'!$E$7:$K$9</definedName>
    <definedName name="NHANSU_DANG2">'NhanSu_TH'!$L$7:$P$9</definedName>
    <definedName name="NHANSU_DOTUOI_TH1">'NhanSu_TH'!$E$27:$K$34</definedName>
    <definedName name="NHANSU_DOTUOI_TH2">'NhanSu_TH'!$L$27:$P$34</definedName>
    <definedName name="NHANSU_TDDT_TH1">'NhanSu_TH'!$E$17:$K$25</definedName>
    <definedName name="NHANSU_TDDT_TH2">'NhanSu_TH'!$L$17:$P$25</definedName>
    <definedName name="NHANSU_TONGSO_CBQL1">'NhanSu_TH'!$E$74:$K$75</definedName>
    <definedName name="NHANSU_TONGSO_CBQL2">'NhanSu_TH'!$L$74:$P$75</definedName>
    <definedName name="NHANSU_TONGSO_TH1">'NhanSu_TH'!$E$12:$K$15</definedName>
    <definedName name="NHANSU_TONGSO_TH2">'NhanSu_TH'!$L$12:$P$15</definedName>
    <definedName name="NHANVIEN_LOAINV1">'NhanSu_TH'!$E$98:$K$104</definedName>
    <definedName name="NHANVIEN_LOAINV2">'NhanSu_TH'!$L$98:$P$104</definedName>
    <definedName name="PHOHIEUTRUONG_TDDT1">'NhanSu_TH'!$E$87:$K$95</definedName>
    <definedName name="PHOHIEUTRUONG_TDDT2">'NhanSu_TH'!$L$87:$P$95</definedName>
    <definedName name="phuongxa">'Truong'!$E$12:$M$12</definedName>
    <definedName name="_xlnm.Print_Area" localSheetId="4">'CoSoVC_TH'!$B$1:$O$135</definedName>
    <definedName name="_xlnm.Print_Area" localSheetId="5">'DiemTruong'!$B$1:$Q$26</definedName>
    <definedName name="_xlnm.Print_Area" localSheetId="2">'HocSinh_TH'!$B$1:$I$83,'HocSinh_TH'!$B$85:$N$121</definedName>
    <definedName name="_xlnm.Print_Area" localSheetId="1">'LopHoc_TH'!$B$1:$I$14</definedName>
    <definedName name="_xlnm.Print_Area" localSheetId="3">'NhanSu_TH'!$A$1:$P$105</definedName>
    <definedName name="_xlnm.Print_Area" localSheetId="0">'Truong'!$A$1:$Q$49</definedName>
    <definedName name="_xlnm.Print_Titles" localSheetId="3">'NhanSu_TH'!$2:$4</definedName>
    <definedName name="quanhuyen">'Truong'!$E$11:$M$11</definedName>
    <definedName name="sodiemtruong">'Truong'!$N$15:$R$15</definedName>
    <definedName name="THIETBI_GIAODUC">'CoSoVC_TH'!$H$99:$L$103</definedName>
    <definedName name="tinhthanh">'Truong'!$E$10:$M$10</definedName>
    <definedName name="truong">'Truong'!$B$2:$R$2</definedName>
    <definedName name="web">'Truong'!$N$14:$R$14</definedName>
  </definedNames>
  <calcPr fullCalcOnLoad="1"/>
</workbook>
</file>

<file path=xl/comments2.xml><?xml version="1.0" encoding="utf-8"?>
<comments xmlns="http://schemas.openxmlformats.org/spreadsheetml/2006/main">
  <authors>
    <author>duynd</author>
    <author>vanlt</author>
  </authors>
  <commentList>
    <comment ref="D7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ma-loailop
EMIS.LoaiLop
</t>
        </r>
      </text>
    </comment>
    <comment ref="D17" authorId="1">
      <text>
        <r>
          <rPr>
            <b/>
            <sz val="8"/>
            <rFont val="Tahoma"/>
            <family val="2"/>
          </rPr>
          <t xml:space="preserve">
ma_mhoc
Common.MON_HOC</t>
        </r>
      </text>
    </comment>
  </commentList>
</comments>
</file>

<file path=xl/comments3.xml><?xml version="1.0" encoding="utf-8"?>
<comments xmlns="http://schemas.openxmlformats.org/spreadsheetml/2006/main">
  <authors>
    <author>duynd</author>
    <author>vanlt</author>
  </authors>
  <commentList>
    <comment ref="D29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ma_nnbh
EMIS.Nguyennhan_bohoc
</t>
        </r>
      </text>
    </comment>
    <comment ref="D87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ma_loaics
emis.loai_chinhsach
</t>
        </r>
      </text>
    </comment>
    <comment ref="D59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  <comment ref="D68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  <comment ref="D77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  <comment ref="D51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thunm</author>
  </authors>
  <commentList>
    <comment ref="E7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8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1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1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  <comment ref="L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  <comment ref="E5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5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6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  <comment ref="L6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  <comment ref="L8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7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</commentList>
</comments>
</file>

<file path=xl/comments5.xml><?xml version="1.0" encoding="utf-8"?>
<comments xmlns="http://schemas.openxmlformats.org/spreadsheetml/2006/main">
  <authors>
    <author>thangnh</author>
  </authors>
  <commentList>
    <comment ref="C7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22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36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4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5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71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I8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
Emis.dientich_phong</t>
        </r>
      </text>
    </comment>
    <comment ref="I99" authorId="0">
      <text>
        <r>
          <rPr>
            <b/>
            <sz val="9"/>
            <rFont val="Tahoma"/>
            <family val="2"/>
          </rPr>
          <t>thangnh:
ma_lop</t>
        </r>
        <r>
          <rPr>
            <sz val="9"/>
            <rFont val="Tahoma"/>
            <family val="2"/>
          </rPr>
          <t xml:space="preserve">
EMIS.DM_LOP</t>
        </r>
      </text>
    </comment>
    <comment ref="I106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ma_thietbi
EMIS.THIET_BI</t>
        </r>
      </text>
    </comment>
    <comment ref="H8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ma_caphoc
Cap_hoc</t>
        </r>
      </text>
    </comment>
    <comment ref="H99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ma_caphoc
Cap_hoc</t>
        </r>
      </text>
    </comment>
    <comment ref="H106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ma_loaithietbi
EMIS.LOAI_THIETBI</t>
        </r>
      </text>
    </comment>
  </commentList>
</comments>
</file>

<file path=xl/comments6.xml><?xml version="1.0" encoding="utf-8"?>
<comments xmlns="http://schemas.openxmlformats.org/spreadsheetml/2006/main">
  <authors>
    <author>thunm</author>
  </authors>
  <commentList>
    <comment ref="G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ma_capxd
EMIS.CAP_XD</t>
        </r>
      </text>
    </comment>
    <comment ref="H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ma_lpxd
EMIS.LOAI_PXD</t>
        </r>
      </text>
    </comment>
    <comment ref="G15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ma_caphoc
Common.CAP_HOC</t>
        </r>
      </text>
    </comment>
    <comment ref="C2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ma_lop
EMIS.DM_LOP</t>
        </r>
      </text>
    </comment>
    <comment ref="I2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ma_lop
EMIS.DM_LOP</t>
        </r>
      </text>
    </comment>
  </commentList>
</comments>
</file>

<file path=xl/sharedStrings.xml><?xml version="1.0" encoding="utf-8"?>
<sst xmlns="http://schemas.openxmlformats.org/spreadsheetml/2006/main" count="628" uniqueCount="381">
  <si>
    <t>Fax:</t>
  </si>
  <si>
    <t>Email:</t>
  </si>
  <si>
    <t>Web:</t>
  </si>
  <si>
    <t>STT</t>
  </si>
  <si>
    <t>Chia ra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</si>
  <si>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</si>
  <si>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</si>
  <si>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</si>
  <si>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</si>
  <si>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</si>
  <si>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</si>
  <si>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</si>
  <si>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</si>
  <si>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</si>
  <si>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</si>
  <si>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</si>
  <si>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</si>
  <si>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</si>
  <si>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</si>
  <si>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</si>
  <si>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</si>
  <si>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Tên trường</t>
  </si>
  <si>
    <t>Mã đơn vị:</t>
  </si>
  <si>
    <t>Năm học:</t>
  </si>
  <si>
    <t>Tỉnh/thành phố:</t>
  </si>
  <si>
    <t>Tên hiệu trưởng:</t>
  </si>
  <si>
    <t>Huyện/quận:</t>
  </si>
  <si>
    <t>Xã/phường:</t>
  </si>
  <si>
    <t>Diện tích</t>
  </si>
  <si>
    <t>Kh.cách</t>
  </si>
  <si>
    <t>Họ tên người báo cáo</t>
  </si>
  <si>
    <t>Thủ trưởng đơn vị</t>
  </si>
  <si>
    <t>HỒ SƠ TRƯỜNG TIỂU HỌC ĐẦU NĂM</t>
  </si>
  <si>
    <t>Địa chỉ trường:</t>
  </si>
  <si>
    <t>Điện thoại:</t>
  </si>
  <si>
    <t>Địa chỉ điểm trường</t>
  </si>
  <si>
    <t>…...., ngày…...tháng .....năm 20...</t>
  </si>
  <si>
    <t>Số lượng</t>
  </si>
  <si>
    <t>Trong đó</t>
  </si>
  <si>
    <t>Làm mới</t>
  </si>
  <si>
    <t>Cải tạo</t>
  </si>
  <si>
    <t>Số phòng học theo cấp xây dựng</t>
  </si>
  <si>
    <t xml:space="preserve"> - Bán kiên cố</t>
  </si>
  <si>
    <t>Nhân sự</t>
  </si>
  <si>
    <t>Tổng số</t>
  </si>
  <si>
    <t>Trong tổng số</t>
  </si>
  <si>
    <t>Chia theo chế độ lao động</t>
  </si>
  <si>
    <t>Nữ</t>
  </si>
  <si>
    <t>Dân tộc</t>
  </si>
  <si>
    <t>Nữ D.tộc</t>
  </si>
  <si>
    <t>Biên chế</t>
  </si>
  <si>
    <t>Hợp đồng</t>
  </si>
  <si>
    <t xml:space="preserve"> - Phó hiệu trưởng</t>
  </si>
  <si>
    <t xml:space="preserve"> - Nhân viên khác</t>
  </si>
  <si>
    <t>* Số Đảng viên</t>
  </si>
  <si>
    <t>Loại lớp</t>
  </si>
  <si>
    <t>Lớp 1</t>
  </si>
  <si>
    <t>Lớp 2</t>
  </si>
  <si>
    <t>Lớp 4</t>
  </si>
  <si>
    <t>Lớp 5</t>
  </si>
  <si>
    <t>Số lớp theo loại đặc biệt</t>
  </si>
  <si>
    <t>Lớp 3</t>
  </si>
  <si>
    <t xml:space="preserve"> - Lớp bán trú</t>
  </si>
  <si>
    <t>Loại học sinh</t>
  </si>
  <si>
    <t>Tổng số học sinh</t>
  </si>
  <si>
    <t>Số học sinh theo loại lớp đặc biệt</t>
  </si>
  <si>
    <t xml:space="preserve"> - Dân tộc</t>
  </si>
  <si>
    <t xml:space="preserve"> - Nữ dân tộc</t>
  </si>
  <si>
    <t>6. Thông tin điểm trường</t>
  </si>
  <si>
    <t>Số thứ tự điểm trường:</t>
  </si>
  <si>
    <t>Cấp xây dựng</t>
  </si>
  <si>
    <t>Số giáo viên</t>
  </si>
  <si>
    <t>Lớp</t>
  </si>
  <si>
    <t>Lớp học</t>
  </si>
  <si>
    <t>Số học sinh</t>
  </si>
  <si>
    <t>Số lớp</t>
  </si>
  <si>
    <t>Nữ D.Tộc</t>
  </si>
  <si>
    <t>Chia ra: - Kiên cố</t>
  </si>
  <si>
    <t xml:space="preserve"> - Tạm</t>
  </si>
  <si>
    <t xml:space="preserve"> - Lớp 2</t>
  </si>
  <si>
    <t xml:space="preserve"> - Lớp 3</t>
  </si>
  <si>
    <t xml:space="preserve"> - Lớp 4</t>
  </si>
  <si>
    <t xml:space="preserve"> - Lớp 5</t>
  </si>
  <si>
    <t>Chia ra: - Lớp 1</t>
  </si>
  <si>
    <t>2. Thông tin về lớp học</t>
  </si>
  <si>
    <t>3. Thông tin về học sinh</t>
  </si>
  <si>
    <t>4. Thông tin về nhân sự</t>
  </si>
  <si>
    <t>(Ký tên, đóng dấu)</t>
  </si>
  <si>
    <t xml:space="preserve"> - Số lớp học 6-9 buổi/tuần</t>
  </si>
  <si>
    <t xml:space="preserve"> - Số lớp học 2 buổi/ngày</t>
  </si>
  <si>
    <t xml:space="preserve"> - Số học sinh bán trú dân nuôi</t>
  </si>
  <si>
    <t>Trong TS: - Số học sinh lớp ghép</t>
  </si>
  <si>
    <t xml:space="preserve"> - Số học sinh lớp bán trú</t>
  </si>
  <si>
    <t>Học sinh</t>
  </si>
  <si>
    <t>Giáo viên</t>
  </si>
  <si>
    <t xml:space="preserve"> Số học sinh tuyển mới</t>
  </si>
  <si>
    <t>Mã trực thuộc*:</t>
  </si>
  <si>
    <t xml:space="preserve"> - Số học sinh là Đội viên</t>
  </si>
  <si>
    <t xml:space="preserve"> - Số học sinh học tiếng dân tộc</t>
  </si>
  <si>
    <t>Số học sinh học ngoại ngữ</t>
  </si>
  <si>
    <t xml:space="preserve"> - Tiếng Pháp </t>
  </si>
  <si>
    <t xml:space="preserve"> - Tiếng Trung</t>
  </si>
  <si>
    <t xml:space="preserve"> - Tiếng Nga</t>
  </si>
  <si>
    <t xml:space="preserve"> - Ngoại ngữ khác</t>
  </si>
  <si>
    <t>Trong đó: + Nhân viên kế toán</t>
  </si>
  <si>
    <t xml:space="preserve"> - Âm nhạc</t>
  </si>
  <si>
    <t xml:space="preserve"> - Mỹ thuật</t>
  </si>
  <si>
    <t xml:space="preserve"> - Tin học</t>
  </si>
  <si>
    <t xml:space="preserve"> - Tiếng dân tộc</t>
  </si>
  <si>
    <t xml:space="preserve"> - Tiếng Anh</t>
  </si>
  <si>
    <t xml:space="preserve"> - Tiếng Pháp</t>
  </si>
  <si>
    <t>Loại hình</t>
  </si>
  <si>
    <t>Đạt chuẩn QG</t>
  </si>
  <si>
    <t>Có chi bộ Đảng</t>
  </si>
  <si>
    <t>Có HS bán trú</t>
  </si>
  <si>
    <t>Có HS nội trú</t>
  </si>
  <si>
    <r>
      <t xml:space="preserve">(*) </t>
    </r>
    <r>
      <rPr>
        <i/>
        <sz val="10"/>
        <color indexed="62"/>
        <rFont val="Times New Roman"/>
        <family val="1"/>
      </rPr>
      <t>Bao gồm văn thư, kế toán, thủ quỹ, y tế</t>
    </r>
  </si>
  <si>
    <t>Chia ra: - Số lớp học 5 buổi/tuần</t>
  </si>
  <si>
    <t>Trong TS: - Lớp ghép</t>
  </si>
  <si>
    <t xml:space="preserve"> - Số học sinh KT học hoà nhập</t>
  </si>
  <si>
    <t xml:space="preserve"> - Số học sinh chuyển đi trong hè</t>
  </si>
  <si>
    <t xml:space="preserve"> - Số học sinh chuyển đến trong hè</t>
  </si>
  <si>
    <t xml:space="preserve"> - Số học sinh bỏ học trong hè</t>
  </si>
  <si>
    <t>Chia ra: - Thể dục</t>
  </si>
  <si>
    <t xml:space="preserve"> - Còn lại</t>
  </si>
  <si>
    <t>(*) Con liệt sĩ, thương binh, bệnh binh; học sinh nhiễm chất độc da cam, hộ nghèo</t>
  </si>
  <si>
    <t>4.1 Giáo viên</t>
  </si>
  <si>
    <t>4.3 Cán bộ quản lý</t>
  </si>
  <si>
    <t>4.4 Nhân viên</t>
  </si>
  <si>
    <t xml:space="preserve"> - Thư viện</t>
  </si>
  <si>
    <t xml:space="preserve"> - Thiết bị</t>
  </si>
  <si>
    <t xml:space="preserve"> - Lớp có HS khuyết tật học hòa nhập</t>
  </si>
  <si>
    <t xml:space="preserve">             + Nhân viên y tế</t>
  </si>
  <si>
    <t>Số HS lưu ban năm học trước</t>
  </si>
  <si>
    <t xml:space="preserve"> - Số học sinh học tin học</t>
  </si>
  <si>
    <t>Số điểm trường phụ</t>
  </si>
  <si>
    <t>* Là mã của trường quản lý cơ sở giáo dục này.</t>
  </si>
  <si>
    <t>Có HS hệ khác</t>
  </si>
  <si>
    <t>5. Thông tin về cơ sở vật chất</t>
  </si>
  <si>
    <t>A. Khối phòng học</t>
  </si>
  <si>
    <t>Kiên cố</t>
  </si>
  <si>
    <t>Bán k.cố</t>
  </si>
  <si>
    <t>Tạm</t>
  </si>
  <si>
    <t>Số phòng học theo chức năng</t>
  </si>
  <si>
    <t xml:space="preserve"> - Phòng học tin học</t>
  </si>
  <si>
    <t xml:space="preserve"> - Phòng học ngoại ngữ</t>
  </si>
  <si>
    <t xml:space="preserve"> - Phòng khác</t>
  </si>
  <si>
    <t xml:space="preserve">Số chỗ ngồi </t>
  </si>
  <si>
    <t>Số chỗ ngồi trong phòng học văn hoá</t>
  </si>
  <si>
    <t>B. Khối phòng phục vụ học tập</t>
  </si>
  <si>
    <t>Số phòng theo chức năng</t>
  </si>
  <si>
    <t xml:space="preserve"> - Phòng thiết bị giáo dục</t>
  </si>
  <si>
    <t xml:space="preserve"> - Phòng truyền thống và hoạt động Đội</t>
  </si>
  <si>
    <t xml:space="preserve"> - Phòng hỗ trợ học sinh khuyết tật</t>
  </si>
  <si>
    <t>Số phòng chia theo chức năng</t>
  </si>
  <si>
    <t xml:space="preserve"> - Phòng phó hiệu trưởng</t>
  </si>
  <si>
    <t xml:space="preserve"> - Phòng giáo viên</t>
  </si>
  <si>
    <t xml:space="preserve"> - Phòng họp giáo viên</t>
  </si>
  <si>
    <t xml:space="preserve"> - Văn phòng trường</t>
  </si>
  <si>
    <t xml:space="preserve"> - Phòng y tế học đường</t>
  </si>
  <si>
    <t xml:space="preserve"> - Phòng thường trực</t>
  </si>
  <si>
    <t xml:space="preserve"> - Phòng kho lưu trữ</t>
  </si>
  <si>
    <t>Số phòng học nhờ</t>
  </si>
  <si>
    <t>Số phòng học 3 ca</t>
  </si>
  <si>
    <t>Tổng diện tích khuôn viên đất</t>
  </si>
  <si>
    <t>Thiết bị phục vụ giảng dạy</t>
  </si>
  <si>
    <t>Tổng số máy vi tính đang được sử dụng</t>
  </si>
  <si>
    <t xml:space="preserve"> - Máy vi tính phục vụ quản lý</t>
  </si>
  <si>
    <t>Số máy in</t>
  </si>
  <si>
    <t>Số thiết bị nghe nhìn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</si>
  <si>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</si>
  <si>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</si>
  <si>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</si>
  <si>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</si>
  <si>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OverHead</t>
  </si>
  <si>
    <t xml:space="preserve"> - Máy chiếu Projector</t>
  </si>
  <si>
    <t xml:space="preserve"> - Máy chiếu vật thể</t>
  </si>
  <si>
    <t xml:space="preserve"> - Thiết bị khác</t>
  </si>
  <si>
    <t>Loại nhà vệ sinh</t>
  </si>
  <si>
    <t>Dùng cho giáo viên</t>
  </si>
  <si>
    <t>Dùng cho học sinh</t>
  </si>
  <si>
    <t>Chung</t>
  </si>
  <si>
    <t>Nam/Nữ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</si>
  <si>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</si>
  <si>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r>
      <t xml:space="preserve">Thiết bị dạy học tối thiểu </t>
    </r>
    <r>
      <rPr>
        <i/>
        <sz val="12"/>
        <rFont val="Times New Roman"/>
        <family val="1"/>
      </rPr>
      <t>(ĐVT: bộ)</t>
    </r>
  </si>
  <si>
    <t>Bộ đầy đủ</t>
  </si>
  <si>
    <t>Bộ chưa đầy đủ</t>
  </si>
  <si>
    <t xml:space="preserve">  Các trường tiểu học do Phòng GD quản trực tiếp lấy mã của Phòng GD, không nhập mã trực thuộc này</t>
  </si>
  <si>
    <t xml:space="preserve"> - Phòng ăn</t>
  </si>
  <si>
    <t xml:space="preserve"> - Phòng nghỉ</t>
  </si>
  <si>
    <t xml:space="preserve"> - Nhà xe học sinh</t>
  </si>
  <si>
    <t>1. Thông tin định dạng</t>
  </si>
  <si>
    <t>Tham gia bồi dưỡng thường xuyên</t>
  </si>
  <si>
    <t xml:space="preserve"> - Bảo vệ</t>
  </si>
  <si>
    <t xml:space="preserve"> - Nữ</t>
  </si>
  <si>
    <t>Trong TS: - Số HS đã học lớp mẫu giáo 5T</t>
  </si>
  <si>
    <t>Không</t>
  </si>
  <si>
    <t>Mức độ 1</t>
  </si>
  <si>
    <t>Mức độ 2</t>
  </si>
  <si>
    <t>Đạt mức chất lượng tối thiểu</t>
  </si>
  <si>
    <t>Chưa đạt chuẩn vệ sinh</t>
  </si>
  <si>
    <t>Không có</t>
  </si>
  <si>
    <t xml:space="preserve"> - Số học sinh nội trú dân nuôi</t>
  </si>
  <si>
    <t>(*) Dành cho trường không phải trường khuyết tật</t>
  </si>
  <si>
    <t>(**) Dành cho trường không phải trường bán trú, nội trú</t>
  </si>
  <si>
    <t>(*) Nhà tiêu hai ngăn ủ phân tại chỗ, nhà tiêu chìm có ống thông hơi, nhà tiêu thấm dội nước, nhà tiêu tự hoại</t>
  </si>
  <si>
    <t>Cơ sở vật chất khác</t>
  </si>
  <si>
    <t>Số giáo viên theo môn dạy</t>
  </si>
  <si>
    <t>4.2 Số giáo viên  chuyên trách đội</t>
  </si>
  <si>
    <t>Tổng số cán bộ, giáo viên, nhân viên</t>
  </si>
  <si>
    <t>Chia ra: - Đảng viên là giáo viên</t>
  </si>
  <si>
    <t xml:space="preserve"> - Đảng viên là cán bộ quản lý</t>
  </si>
  <si>
    <t xml:space="preserve"> - Đảng viên là nhân viên</t>
  </si>
  <si>
    <t>Số giáo viên chia theo chuẩn đào tạo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</si>
  <si>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</si>
  <si>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Trong đó số lớp ghép</t>
  </si>
  <si>
    <t>Tên điểm trường phụ</t>
  </si>
  <si>
    <t xml:space="preserve">   + Học lực yếu kém</t>
  </si>
  <si>
    <t xml:space="preserve">   + Xa trường, đi lại khó khăn</t>
  </si>
  <si>
    <t xml:space="preserve">   + Thiên tai, dịch bệnh</t>
  </si>
  <si>
    <t xml:space="preserve">   + Nguyên nhân khác</t>
  </si>
  <si>
    <t>Nguyên nhân bỏ học</t>
  </si>
  <si>
    <t>Trong đó nữ</t>
  </si>
  <si>
    <t>Nữ dân tộc</t>
  </si>
  <si>
    <t>Trong đó: Diện tích đất được cấp</t>
  </si>
  <si>
    <t>Diện tích đất đi thuê</t>
  </si>
  <si>
    <t>Diện tích đất sân chơi</t>
  </si>
  <si>
    <t>Vùng đặc biệt khó khăn</t>
  </si>
  <si>
    <t>Dạy học 2 buổi ngày</t>
  </si>
  <si>
    <t>Trường quốc tế</t>
  </si>
  <si>
    <t>Loại trường</t>
  </si>
  <si>
    <t>Nguồn nước</t>
  </si>
  <si>
    <t>Nước hợp vệ sinh</t>
  </si>
  <si>
    <t>Nguồn điện</t>
  </si>
  <si>
    <t>Bếp ăn 1 chiều</t>
  </si>
  <si>
    <t>Cổng trường</t>
  </si>
  <si>
    <t>Dùng chung HS</t>
  </si>
  <si>
    <t>Dùng riêng HS</t>
  </si>
  <si>
    <t>Có HS khuyết tật</t>
  </si>
  <si>
    <t>Trong đó: - Ti vi</t>
  </si>
  <si>
    <t>ma_capxd</t>
  </si>
  <si>
    <t>ma_loaiphong</t>
  </si>
  <si>
    <t>sp_hocnho</t>
  </si>
  <si>
    <t>so_ph3ca</t>
  </si>
  <si>
    <t>dientich_dat</t>
  </si>
  <si>
    <t>dientich_duoccap</t>
  </si>
  <si>
    <t>dientich_dithue</t>
  </si>
  <si>
    <t>dt_sanchoibt</t>
  </si>
  <si>
    <t>tshs_dmlop</t>
  </si>
  <si>
    <t>so_moituyen</t>
  </si>
  <si>
    <t>so_luuban</t>
  </si>
  <si>
    <t>so_chuyendi</t>
  </si>
  <si>
    <t>so_chuyenden</t>
  </si>
  <si>
    <t>so_bohoc</t>
  </si>
  <si>
    <t>so_doivien</t>
  </si>
  <si>
    <t>so_hoctren5bt</t>
  </si>
  <si>
    <t>sauden9buoit</t>
  </si>
  <si>
    <t>so_hoc2bn</t>
  </si>
  <si>
    <t>so_hoctinhoc</t>
  </si>
  <si>
    <t>so_hoctiengdt</t>
  </si>
  <si>
    <t>so_dahocmg</t>
  </si>
  <si>
    <t>Trong TS:+ Hoàn cảnh gia đình khó khăn</t>
  </si>
  <si>
    <t>Trong TS: - Nữ</t>
  </si>
  <si>
    <t xml:space="preserve"> - Phòng giáo dục nghệ thuật</t>
  </si>
  <si>
    <t xml:space="preserve"> Trong đó: Máy vi tính đang được nối Internet</t>
  </si>
  <si>
    <t>Chia ra: - Nhà bếp</t>
  </si>
  <si>
    <t>Chia ra: - Phòng hiệu trưởng</t>
  </si>
  <si>
    <t>Chia ra: - Nhà xe giáo viên</t>
  </si>
  <si>
    <t>Chia ra: - Phòng học văn hoá</t>
  </si>
  <si>
    <t xml:space="preserve"> - Khối lớp 2</t>
  </si>
  <si>
    <t xml:space="preserve"> - Khối lớp 3</t>
  </si>
  <si>
    <t xml:space="preserve"> - Khối lớp 4</t>
  </si>
  <si>
    <t xml:space="preserve"> - Khối lớp 5</t>
  </si>
  <si>
    <t>Chia ra: - Máy vi tính phục vụ học tập</t>
  </si>
  <si>
    <t xml:space="preserve"> - Phòng giáo dục thể chất</t>
  </si>
  <si>
    <t xml:space="preserve"> - Phòng học nghệ thuật</t>
  </si>
  <si>
    <t>Chia ra: - Phòng giáo dục thể chất (đa năng)</t>
  </si>
  <si>
    <t>Trong đó: + Phòng âm nhạc</t>
  </si>
  <si>
    <t xml:space="preserve"> + Phòng mỹ thuật</t>
  </si>
  <si>
    <t>Chia ra: - Khối lớp 1</t>
  </si>
  <si>
    <r>
      <t xml:space="preserve"> - Số học sinh diện chính sách</t>
    </r>
    <r>
      <rPr>
        <b/>
        <vertAlign val="superscript"/>
        <sz val="12"/>
        <rFont val="Times New Roman"/>
        <family val="1"/>
      </rPr>
      <t xml:space="preserve"> (*)</t>
    </r>
  </si>
  <si>
    <t>Chia ra: - Tiếng Anh</t>
  </si>
  <si>
    <t>Chia ra: - Trên chuẩn</t>
  </si>
  <si>
    <t>Chia ra: - Hiệu trưởng</t>
  </si>
  <si>
    <t xml:space="preserve"> - Đạt chuẩn</t>
  </si>
  <si>
    <t xml:space="preserve"> - Chưa đạt chuẩn</t>
  </si>
  <si>
    <r>
      <t xml:space="preserve">Chia ra: - Văn phòng </t>
    </r>
    <r>
      <rPr>
        <vertAlign val="superscript"/>
        <sz val="12"/>
        <rFont val="Times New Roman"/>
        <family val="1"/>
      </rPr>
      <t>(*)</t>
    </r>
  </si>
  <si>
    <r>
      <t xml:space="preserve">Tổng 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</si>
  <si>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 xml:space="preserve"> + Học sinh khuyết tật</t>
  </si>
  <si>
    <t>Thỉnh giảng</t>
  </si>
  <si>
    <t xml:space="preserve"> - Nhà công vụ giáo viên</t>
  </si>
  <si>
    <t xml:space="preserve"> - Nhà bếp</t>
  </si>
  <si>
    <t xml:space="preserve"> - Phòng khác (Phục vụ học tập)</t>
  </si>
  <si>
    <t>so_kttuyenmoi</t>
  </si>
  <si>
    <t>so_ktluuban</t>
  </si>
  <si>
    <t>so_ktbohoc</t>
  </si>
  <si>
    <t>Trình độ đào tạo Hiệu trưởng</t>
  </si>
  <si>
    <t>ma_tddaotao</t>
  </si>
  <si>
    <t>Chia ra: - Cấp tốc</t>
  </si>
  <si>
    <t xml:space="preserve"> - Sơ cấp</t>
  </si>
  <si>
    <t xml:space="preserve"> - Trung cấp</t>
  </si>
  <si>
    <t xml:space="preserve"> - Cao đẳng</t>
  </si>
  <si>
    <t xml:space="preserve"> - Đại học</t>
  </si>
  <si>
    <t xml:space="preserve"> - Thạc sĩ</t>
  </si>
  <si>
    <t xml:space="preserve"> - Tiến sĩ</t>
  </si>
  <si>
    <t xml:space="preserve"> - TS khoa học</t>
  </si>
  <si>
    <t xml:space="preserve"> - Khác</t>
  </si>
  <si>
    <t>Trình độ đào tạo Phó Hiệu trưởng</t>
  </si>
  <si>
    <t>Số giáo viên chia theo trình độ đào tạo</t>
  </si>
  <si>
    <t>Số giáo viên chia theo nhóm tuổi</t>
  </si>
  <si>
    <t>ma_dotuoi</t>
  </si>
  <si>
    <t xml:space="preserve"> - Từ 36- 40</t>
  </si>
  <si>
    <t xml:space="preserve"> - Từ 41- 45</t>
  </si>
  <si>
    <t xml:space="preserve"> - Từ 46- 50</t>
  </si>
  <si>
    <t xml:space="preserve"> - Từ 51- 55</t>
  </si>
  <si>
    <t xml:space="preserve"> - Từ 56- 60</t>
  </si>
  <si>
    <t xml:space="preserve"> - Trên 60</t>
  </si>
  <si>
    <t>C. Khối phòng khác</t>
  </si>
  <si>
    <t>Chia ra: - Phòng y tế học đường</t>
  </si>
  <si>
    <t xml:space="preserve"> - Khu vệ sinh dành cho giáo viên</t>
  </si>
  <si>
    <t xml:space="preserve"> - Khu vệ sinh dành cho học sinh</t>
  </si>
  <si>
    <t>D. Khối phòng tổ chức ăn nghỉ</t>
  </si>
  <si>
    <t>E. Khối phòng hành chính quản trị</t>
  </si>
  <si>
    <t>F. Khối công trình công cộng</t>
  </si>
  <si>
    <t>Chia ra: - Dưới 6 tuổi</t>
  </si>
  <si>
    <t xml:space="preserve"> - 6 tuổi</t>
  </si>
  <si>
    <t xml:space="preserve"> - 7 tuổi</t>
  </si>
  <si>
    <t xml:space="preserve"> - 8 tuổi</t>
  </si>
  <si>
    <t xml:space="preserve"> - 9 tuổi</t>
  </si>
  <si>
    <t xml:space="preserve"> - 10 tuổi</t>
  </si>
  <si>
    <t xml:space="preserve"> - Phòng âm nhạc</t>
  </si>
  <si>
    <t>so_dtbantru</t>
  </si>
  <si>
    <t xml:space="preserve"> Tổng số học sinh được giảm học phí (*)</t>
  </si>
  <si>
    <t xml:space="preserve"> Tổng số HS được hỗ trợ chi phí học tập(*)</t>
  </si>
  <si>
    <t>Chia ra:   - Con của người có  công</t>
  </si>
  <si>
    <t xml:space="preserve">               - Con anh hùng</t>
  </si>
  <si>
    <t xml:space="preserve">               - Con liệt sỹ</t>
  </si>
  <si>
    <t xml:space="preserve">               - Con thương binh</t>
  </si>
  <si>
    <t xml:space="preserve">               - Mồ côi cả cha, mẹ </t>
  </si>
  <si>
    <t xml:space="preserve">               - Bị tàn tật, khuyết tật</t>
  </si>
  <si>
    <t xml:space="preserve">               - Bị bỏ rơi, mất nguồn nuôi dưỡng</t>
  </si>
  <si>
    <t xml:space="preserve">               - Có cha mẹ thuộc diện hộ nghèo theo quy định</t>
  </si>
  <si>
    <t xml:space="preserve">              - Có cha mẹ thường trú tại xã biên giới, vùng cao, hải đảo, xã ĐBKK</t>
  </si>
  <si>
    <t xml:space="preserve">              - Khác</t>
  </si>
  <si>
    <t>Chia ra:  - Con thương binh</t>
  </si>
  <si>
    <t xml:space="preserve">              - Mồ côi cả cha, mẹ </t>
  </si>
  <si>
    <t xml:space="preserve">              - Bị tàn tật, khuyết tật</t>
  </si>
  <si>
    <t xml:space="preserve">              - Bị bỏ rơi, mất nguồn nuôi dưỡng</t>
  </si>
  <si>
    <t xml:space="preserve">              - Có cha mẹ thuộc diện hộ nghèo theo quy định</t>
  </si>
  <si>
    <t xml:space="preserve">              - Có cha mẹ là công nhân bị tai nạn và mắc bệnh nghề nghiệp</t>
  </si>
  <si>
    <t xml:space="preserve">              - Có cha mẹ có thu nhập bằng 150% thu nhập hộ nghèo theo quy định</t>
  </si>
  <si>
    <t xml:space="preserve"> - Số học sinh phổ thông DT bán trú(**)</t>
  </si>
  <si>
    <t>(**) Chỉ tính học sinh PTDTBT học tại trường bình thường (không tính học sinh PTDTBT đang học tại trường PTDTBT)</t>
  </si>
  <si>
    <t>Số học sinh theo độ tuổi(***)</t>
  </si>
  <si>
    <t>Số học sinh nữ theo độ tuổi(***)</t>
  </si>
  <si>
    <t>Số học sinh dân tộc theo độ tuổi(***)</t>
  </si>
  <si>
    <t>(***) Cách tính : Lấy năm khai giảng trừ đi năm sinh. Ví dụ: Một học sinh sinh năm 2006 thì năm học 2012-2013 có độ tuổi là 2012-2006=6; tổng số học sinh chia theo độ tuổi phải bằng tổng số học sinh, học sinh nữ, học sinh dân tộc ở mục 3.</t>
  </si>
  <si>
    <t>Trong TS: - Tin học</t>
  </si>
  <si>
    <t>Số lớp theo môn học</t>
  </si>
  <si>
    <t xml:space="preserve">   + Do kỳ thị</t>
  </si>
  <si>
    <t>Nữ d.tộc</t>
  </si>
  <si>
    <t>Học sinh chính sách</t>
  </si>
  <si>
    <t xml:space="preserve"> - Trên 10 tuổi</t>
  </si>
  <si>
    <t>Chia ra: - Dưới 31</t>
  </si>
  <si>
    <t xml:space="preserve"> - Từ 31- 35</t>
  </si>
  <si>
    <t xml:space="preserve">             - Số học sinh học 6-9 buổi/tuần</t>
  </si>
  <si>
    <t xml:space="preserve">             - Số học sinh học 2 buổi/ngày</t>
  </si>
  <si>
    <r>
      <t>TS HS Chia ra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(I) </t>
    </r>
    <r>
      <rPr>
        <sz val="12"/>
        <rFont val="Times New Roman"/>
        <family val="1"/>
      </rPr>
      <t>- Số học sinh học 5 buổi/tuần</t>
    </r>
  </si>
  <si>
    <t>(I) Tổng số học sinh chia ra</t>
  </si>
  <si>
    <t>ma_tdchuan</t>
  </si>
  <si>
    <t>ma_mhoc</t>
  </si>
  <si>
    <t>BO</t>
  </si>
  <si>
    <t xml:space="preserve">              - HS người dân tộc rất ít người, ở vùng có điều kiện KT-XH KK và ĐBKK</t>
  </si>
  <si>
    <t>1,1</t>
  </si>
  <si>
    <t>2,1</t>
  </si>
  <si>
    <t>3,-99</t>
  </si>
  <si>
    <t>1,-99</t>
  </si>
  <si>
    <t>2,-99</t>
  </si>
  <si>
    <t>Số lượng (nhà)</t>
  </si>
  <si>
    <t>Hàng rào</t>
  </si>
  <si>
    <t>Thư viện đạt chuẩn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</si>
</sst>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;\-0;;@"/>
    <numFmt numFmtId="165" formatCode="0;\-0;;@"/>
  </numFmts>
  <fonts count="75">
    <font>
      <sz val="12"/>
      <name val=".vntime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i/>
      <sz val="10"/>
      <color indexed="1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vertAlign val="superscript"/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10"/>
      <color indexed="56"/>
      <name val="Times New Roman"/>
      <family val="1"/>
    </font>
    <font>
      <i/>
      <vertAlign val="superscript"/>
      <sz val="10"/>
      <color indexed="56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sz val="11"/>
      <name val=".VnTime"/>
      <family val="2"/>
    </font>
    <font>
      <sz val="8"/>
      <color indexed="62"/>
      <name val="Verdana"/>
      <family val="2"/>
    </font>
    <font>
      <sz val="9"/>
      <color indexed="62"/>
      <name val="Times New Roman"/>
      <family val="1"/>
    </font>
    <font>
      <i/>
      <sz val="8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i/>
      <sz val="11"/>
      <name val="Times New Roman"/>
      <family val="1"/>
    </font>
    <font>
      <sz val="8"/>
      <color indexed="8"/>
      <name val="Tahoma"/>
      <family val="2"/>
    </font>
    <font>
      <sz val="12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.vntime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CCCCFF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thin"/>
      <bottom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hair"/>
      <right style="hair"/>
      <top style="hair"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hair"/>
      <bottom style="medium"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 style="thin"/>
      <bottom style="medium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hair"/>
      <bottom/>
    </border>
    <border>
      <left/>
      <right style="thin"/>
      <top/>
      <bottom/>
    </border>
    <border>
      <left style="medium"/>
      <right style="thin"/>
      <top style="hair"/>
      <bottom style="hair"/>
    </border>
    <border>
      <left/>
      <right style="hair"/>
      <top/>
      <bottom/>
    </border>
    <border>
      <left/>
      <right style="medium"/>
      <top/>
      <bottom/>
    </border>
    <border>
      <left style="medium"/>
      <right style="thin"/>
      <top style="hair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/>
    </border>
    <border>
      <left style="thin"/>
      <right/>
      <top style="thin"/>
      <bottom style="hair"/>
    </border>
    <border>
      <left/>
      <right/>
      <top style="hair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/>
      <right/>
      <top style="hair"/>
      <bottom style="thin"/>
    </border>
    <border>
      <left style="thin"/>
      <right/>
      <top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 style="hair"/>
      <bottom/>
    </border>
    <border>
      <left style="thin"/>
      <right/>
      <top style="hair"/>
      <bottom style="medium"/>
    </border>
    <border>
      <left style="thin"/>
      <right style="medium"/>
      <top/>
      <bottom style="hair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 style="medium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41" fillId="32" borderId="7" applyNumberFormat="0" applyFont="0" applyAlignment="0" applyProtection="0"/>
    <xf numFmtId="0" fontId="70" fillId="27" borderId="8" applyNumberFormat="0" applyAlignment="0" applyProtection="0"/>
    <xf numFmtId="9" fontId="4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833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13" fillId="34" borderId="14" xfId="0" applyFont="1" applyFill="1" applyBorder="1" applyAlignment="1" applyProtection="1">
      <alignment horizontal="left" vertical="center" wrapText="1"/>
      <protection/>
    </xf>
    <xf numFmtId="165" fontId="4" fillId="33" borderId="10" xfId="0" applyNumberFormat="1" applyFont="1" applyFill="1" applyBorder="1" applyAlignment="1" applyProtection="1">
      <alignment/>
      <protection/>
    </xf>
    <xf numFmtId="165" fontId="10" fillId="33" borderId="15" xfId="0" applyNumberFormat="1" applyFont="1" applyFill="1" applyBorder="1" applyAlignment="1" applyProtection="1">
      <alignment/>
      <protection/>
    </xf>
    <xf numFmtId="165" fontId="4" fillId="33" borderId="11" xfId="0" applyNumberFormat="1" applyFont="1" applyFill="1" applyBorder="1" applyAlignment="1" applyProtection="1">
      <alignment/>
      <protection/>
    </xf>
    <xf numFmtId="165" fontId="4" fillId="33" borderId="12" xfId="0" applyNumberFormat="1" applyFont="1" applyFill="1" applyBorder="1" applyAlignment="1" applyProtection="1">
      <alignment/>
      <protection/>
    </xf>
    <xf numFmtId="165" fontId="2" fillId="35" borderId="12" xfId="0" applyNumberFormat="1" applyFont="1" applyFill="1" applyBorder="1" applyAlignment="1" applyProtection="1">
      <alignment/>
      <protection locked="0"/>
    </xf>
    <xf numFmtId="165" fontId="2" fillId="35" borderId="16" xfId="0" applyNumberFormat="1" applyFont="1" applyFill="1" applyBorder="1" applyAlignment="1" applyProtection="1">
      <alignment/>
      <protection locked="0"/>
    </xf>
    <xf numFmtId="165" fontId="4" fillId="33" borderId="15" xfId="0" applyNumberFormat="1" applyFont="1" applyFill="1" applyBorder="1" applyAlignment="1" applyProtection="1">
      <alignment/>
      <protection/>
    </xf>
    <xf numFmtId="165" fontId="10" fillId="33" borderId="11" xfId="0" applyNumberFormat="1" applyFont="1" applyFill="1" applyBorder="1" applyAlignment="1" applyProtection="1">
      <alignment/>
      <protection/>
    </xf>
    <xf numFmtId="165" fontId="2" fillId="35" borderId="15" xfId="0" applyNumberFormat="1" applyFont="1" applyFill="1" applyBorder="1" applyAlignment="1" applyProtection="1">
      <alignment/>
      <protection locked="0"/>
    </xf>
    <xf numFmtId="165" fontId="2" fillId="35" borderId="13" xfId="0" applyNumberFormat="1" applyFont="1" applyFill="1" applyBorder="1" applyAlignment="1" applyProtection="1">
      <alignment/>
      <protection locked="0"/>
    </xf>
    <xf numFmtId="165" fontId="10" fillId="33" borderId="10" xfId="0" applyNumberFormat="1" applyFont="1" applyFill="1" applyBorder="1" applyAlignment="1" applyProtection="1">
      <alignment/>
      <protection/>
    </xf>
    <xf numFmtId="165" fontId="2" fillId="36" borderId="15" xfId="0" applyNumberFormat="1" applyFont="1" applyFill="1" applyBorder="1" applyAlignment="1" applyProtection="1">
      <alignment/>
      <protection locked="0"/>
    </xf>
    <xf numFmtId="165" fontId="2" fillId="36" borderId="12" xfId="0" applyNumberFormat="1" applyFont="1" applyFill="1" applyBorder="1" applyAlignment="1" applyProtection="1">
      <alignment/>
      <protection locked="0"/>
    </xf>
    <xf numFmtId="165" fontId="10" fillId="33" borderId="17" xfId="0" applyNumberFormat="1" applyFont="1" applyFill="1" applyBorder="1" applyAlignment="1" applyProtection="1">
      <alignment/>
      <protection/>
    </xf>
    <xf numFmtId="165" fontId="10" fillId="33" borderId="12" xfId="0" applyNumberFormat="1" applyFont="1" applyFill="1" applyBorder="1" applyAlignment="1" applyProtection="1">
      <alignment/>
      <protection/>
    </xf>
    <xf numFmtId="165" fontId="10" fillId="33" borderId="13" xfId="0" applyNumberFormat="1" applyFont="1" applyFill="1" applyBorder="1" applyAlignment="1" applyProtection="1">
      <alignment/>
      <protection/>
    </xf>
    <xf numFmtId="165" fontId="4" fillId="33" borderId="18" xfId="0" applyNumberFormat="1" applyFont="1" applyFill="1" applyBorder="1" applyAlignment="1" applyProtection="1">
      <alignment/>
      <protection/>
    </xf>
    <xf numFmtId="165" fontId="2" fillId="35" borderId="18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165" fontId="27" fillId="37" borderId="0" xfId="0" applyNumberFormat="1" applyFont="1" applyFill="1" applyBorder="1" applyAlignment="1" applyProtection="1">
      <alignment/>
      <protection/>
    </xf>
    <xf numFmtId="0" fontId="15" fillId="38" borderId="10" xfId="0" applyFont="1" applyFill="1" applyBorder="1" applyAlignment="1" applyProtection="1">
      <alignment horizontal="center" vertical="center" wrapText="1"/>
      <protection/>
    </xf>
    <xf numFmtId="0" fontId="15" fillId="38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0" borderId="0" xfId="0" applyFont="1" applyAlignment="1" applyProtection="1">
      <alignment vertical="top"/>
      <protection/>
    </xf>
    <xf numFmtId="0" fontId="9" fillId="38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4" fillId="38" borderId="20" xfId="0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165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13" fillId="39" borderId="22" xfId="0" applyFont="1" applyFill="1" applyBorder="1" applyAlignment="1" applyProtection="1">
      <alignment vertical="center"/>
      <protection/>
    </xf>
    <xf numFmtId="164" fontId="13" fillId="39" borderId="23" xfId="0" applyNumberFormat="1" applyFont="1" applyFill="1" applyBorder="1" applyAlignment="1" applyProtection="1">
      <alignment vertical="center"/>
      <protection/>
    </xf>
    <xf numFmtId="164" fontId="13" fillId="39" borderId="24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165" fontId="5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0" fontId="4" fillId="38" borderId="25" xfId="0" applyFont="1" applyFill="1" applyBorder="1" applyAlignment="1" applyProtection="1">
      <alignment horizontal="center" vertical="center"/>
      <protection/>
    </xf>
    <xf numFmtId="165" fontId="4" fillId="38" borderId="10" xfId="0" applyNumberFormat="1" applyFont="1" applyFill="1" applyBorder="1" applyAlignment="1" applyProtection="1">
      <alignment horizontal="center" vertical="center"/>
      <protection/>
    </xf>
    <xf numFmtId="165" fontId="15" fillId="38" borderId="10" xfId="0" applyNumberFormat="1" applyFont="1" applyFill="1" applyBorder="1" applyAlignment="1" applyProtection="1">
      <alignment horizontal="center" vertical="center" wrapText="1"/>
      <protection/>
    </xf>
    <xf numFmtId="165" fontId="15" fillId="38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2"/>
      <protection/>
    </xf>
    <xf numFmtId="165" fontId="2" fillId="0" borderId="0" xfId="0" applyNumberFormat="1" applyFont="1" applyFill="1" applyBorder="1" applyAlignment="1" applyProtection="1">
      <alignment horizontal="left" indent="2"/>
      <protection/>
    </xf>
    <xf numFmtId="165" fontId="2" fillId="0" borderId="0" xfId="0" applyNumberFormat="1" applyFont="1" applyFill="1" applyBorder="1" applyAlignment="1" applyProtection="1">
      <alignment/>
      <protection/>
    </xf>
    <xf numFmtId="165" fontId="15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10" xfId="0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Alignment="1" applyProtection="1">
      <alignment horizontal="left"/>
      <protection/>
    </xf>
    <xf numFmtId="165" fontId="14" fillId="38" borderId="26" xfId="0" applyNumberFormat="1" applyFont="1" applyFill="1" applyBorder="1" applyAlignment="1" applyProtection="1">
      <alignment horizontal="center" vertical="center" wrapText="1"/>
      <protection/>
    </xf>
    <xf numFmtId="165" fontId="14" fillId="38" borderId="27" xfId="0" applyNumberFormat="1" applyFont="1" applyFill="1" applyBorder="1" applyAlignment="1" applyProtection="1">
      <alignment horizontal="center" vertical="center" wrapText="1"/>
      <protection/>
    </xf>
    <xf numFmtId="165" fontId="14" fillId="38" borderId="10" xfId="0" applyNumberFormat="1" applyFont="1" applyFill="1" applyBorder="1" applyAlignment="1" applyProtection="1">
      <alignment horizontal="center" vertical="center" wrapText="1"/>
      <protection/>
    </xf>
    <xf numFmtId="165" fontId="1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right"/>
      <protection/>
    </xf>
    <xf numFmtId="165" fontId="4" fillId="0" borderId="29" xfId="0" applyNumberFormat="1" applyFont="1" applyBorder="1" applyAlignment="1" applyProtection="1">
      <alignment horizontal="right"/>
      <protection/>
    </xf>
    <xf numFmtId="165" fontId="4" fillId="0" borderId="30" xfId="0" applyNumberFormat="1" applyFont="1" applyBorder="1" applyAlignment="1" applyProtection="1">
      <alignment horizontal="right"/>
      <protection/>
    </xf>
    <xf numFmtId="0" fontId="13" fillId="39" borderId="22" xfId="0" applyFont="1" applyFill="1" applyBorder="1" applyAlignment="1" applyProtection="1">
      <alignment horizontal="left" vertical="center"/>
      <protection/>
    </xf>
    <xf numFmtId="165" fontId="4" fillId="0" borderId="31" xfId="0" applyNumberFormat="1" applyFont="1" applyFill="1" applyBorder="1" applyAlignment="1" applyProtection="1">
      <alignment horizontal="right"/>
      <protection/>
    </xf>
    <xf numFmtId="165" fontId="4" fillId="0" borderId="29" xfId="0" applyNumberFormat="1" applyFont="1" applyFill="1" applyBorder="1" applyAlignment="1" applyProtection="1">
      <alignment horizontal="right"/>
      <protection/>
    </xf>
    <xf numFmtId="165" fontId="4" fillId="0" borderId="30" xfId="0" applyNumberFormat="1" applyFont="1" applyBorder="1" applyAlignment="1" applyProtection="1">
      <alignment horizontal="right" wrapText="1"/>
      <protection/>
    </xf>
    <xf numFmtId="165" fontId="4" fillId="0" borderId="32" xfId="0" applyNumberFormat="1" applyFont="1" applyBorder="1" applyAlignment="1" applyProtection="1">
      <alignment horizontal="right"/>
      <protection/>
    </xf>
    <xf numFmtId="165" fontId="4" fillId="0" borderId="18" xfId="0" applyNumberFormat="1" applyFont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5" fontId="14" fillId="38" borderId="10" xfId="0" applyNumberFormat="1" applyFont="1" applyFill="1" applyBorder="1" applyAlignment="1" applyProtection="1">
      <alignment horizontal="center" vertical="center"/>
      <protection/>
    </xf>
    <xf numFmtId="0" fontId="13" fillId="39" borderId="33" xfId="0" applyFont="1" applyFill="1" applyBorder="1" applyAlignment="1" applyProtection="1">
      <alignment horizontal="left"/>
      <protection/>
    </xf>
    <xf numFmtId="0" fontId="13" fillId="39" borderId="34" xfId="0" applyFont="1" applyFill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29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38" borderId="35" xfId="0" applyFont="1" applyFill="1" applyBorder="1" applyAlignment="1" applyProtection="1">
      <alignment horizontal="center" vertical="center"/>
      <protection/>
    </xf>
    <xf numFmtId="0" fontId="4" fillId="38" borderId="36" xfId="0" applyFont="1" applyFill="1" applyBorder="1" applyAlignment="1" applyProtection="1">
      <alignment horizontal="center" vertical="center"/>
      <protection/>
    </xf>
    <xf numFmtId="0" fontId="4" fillId="38" borderId="37" xfId="0" applyFont="1" applyFill="1" applyBorder="1" applyAlignment="1" applyProtection="1">
      <alignment horizontal="center" vertical="center"/>
      <protection/>
    </xf>
    <xf numFmtId="165" fontId="4" fillId="38" borderId="38" xfId="0" applyNumberFormat="1" applyFont="1" applyFill="1" applyBorder="1" applyAlignment="1" applyProtection="1">
      <alignment horizontal="right" vertical="center"/>
      <protection/>
    </xf>
    <xf numFmtId="0" fontId="2" fillId="0" borderId="39" xfId="0" applyFont="1" applyBorder="1" applyAlignment="1" applyProtection="1">
      <alignment horizontal="left" indent="1"/>
      <protection/>
    </xf>
    <xf numFmtId="0" fontId="2" fillId="0" borderId="40" xfId="0" applyFont="1" applyBorder="1" applyAlignment="1" applyProtection="1">
      <alignment horizontal="left" indent="1"/>
      <protection/>
    </xf>
    <xf numFmtId="0" fontId="4" fillId="38" borderId="41" xfId="0" applyFont="1" applyFill="1" applyBorder="1" applyAlignment="1" applyProtection="1">
      <alignment horizontal="center" vertical="center"/>
      <protection/>
    </xf>
    <xf numFmtId="0" fontId="4" fillId="38" borderId="42" xfId="0" applyFont="1" applyFill="1" applyBorder="1" applyAlignment="1" applyProtection="1">
      <alignment horizontal="center" vertical="center"/>
      <protection/>
    </xf>
    <xf numFmtId="0" fontId="13" fillId="39" borderId="10" xfId="0" applyFont="1" applyFill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right"/>
      <protection/>
    </xf>
    <xf numFmtId="0" fontId="2" fillId="0" borderId="28" xfId="0" applyFont="1" applyFill="1" applyBorder="1" applyAlignment="1" applyProtection="1">
      <alignment horizontal="right"/>
      <protection/>
    </xf>
    <xf numFmtId="0" fontId="2" fillId="0" borderId="43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4" fillId="38" borderId="41" xfId="0" applyFont="1" applyFill="1" applyBorder="1" applyAlignment="1" applyProtection="1">
      <alignment horizontal="left" vertical="center" indent="3"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" fillId="0" borderId="29" xfId="0" applyFont="1" applyFill="1" applyBorder="1" applyAlignment="1" applyProtection="1">
      <alignment horizontal="right"/>
      <protection/>
    </xf>
    <xf numFmtId="0" fontId="2" fillId="0" borderId="43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 indent="5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4" fillId="38" borderId="0" xfId="0" applyNumberFormat="1" applyFont="1" applyFill="1" applyBorder="1" applyAlignment="1" applyProtection="1">
      <alignment horizontal="center" vertical="center"/>
      <protection/>
    </xf>
    <xf numFmtId="165" fontId="2" fillId="35" borderId="0" xfId="0" applyNumberFormat="1" applyFont="1" applyFill="1" applyBorder="1" applyAlignment="1" applyProtection="1">
      <alignment/>
      <protection/>
    </xf>
    <xf numFmtId="0" fontId="13" fillId="34" borderId="22" xfId="0" applyFont="1" applyFill="1" applyBorder="1" applyAlignment="1" applyProtection="1">
      <alignment/>
      <protection/>
    </xf>
    <xf numFmtId="0" fontId="13" fillId="34" borderId="23" xfId="0" applyFont="1" applyFill="1" applyBorder="1" applyAlignment="1" applyProtection="1">
      <alignment/>
      <protection/>
    </xf>
    <xf numFmtId="165" fontId="13" fillId="34" borderId="23" xfId="0" applyNumberFormat="1" applyFont="1" applyFill="1" applyBorder="1" applyAlignment="1" applyProtection="1">
      <alignment/>
      <protection/>
    </xf>
    <xf numFmtId="165" fontId="13" fillId="34" borderId="24" xfId="0" applyNumberFormat="1" applyFont="1" applyFill="1" applyBorder="1" applyAlignment="1" applyProtection="1">
      <alignment/>
      <protection/>
    </xf>
    <xf numFmtId="165" fontId="13" fillId="34" borderId="0" xfId="0" applyNumberFormat="1" applyFont="1" applyFill="1" applyBorder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65" fontId="2" fillId="35" borderId="0" xfId="0" applyNumberFormat="1" applyFont="1" applyFill="1" applyBorder="1" applyAlignment="1" applyProtection="1">
      <alignment horizontal="center"/>
      <protection/>
    </xf>
    <xf numFmtId="165" fontId="13" fillId="34" borderId="23" xfId="0" applyNumberFormat="1" applyFont="1" applyFill="1" applyBorder="1" applyAlignment="1" applyProtection="1">
      <alignment horizontal="left" vertical="center"/>
      <protection/>
    </xf>
    <xf numFmtId="165" fontId="13" fillId="34" borderId="44" xfId="0" applyNumberFormat="1" applyFont="1" applyFill="1" applyBorder="1" applyAlignment="1" applyProtection="1">
      <alignment horizontal="left" vertical="center"/>
      <protection/>
    </xf>
    <xf numFmtId="165" fontId="26" fillId="34" borderId="10" xfId="0" applyNumberFormat="1" applyFont="1" applyFill="1" applyBorder="1" applyAlignment="1" applyProtection="1">
      <alignment horizontal="center" vertical="center" wrapText="1"/>
      <protection/>
    </xf>
    <xf numFmtId="165" fontId="26" fillId="34" borderId="19" xfId="0" applyNumberFormat="1" applyFont="1" applyFill="1" applyBorder="1" applyAlignment="1" applyProtection="1">
      <alignment horizontal="center" vertical="center" wrapText="1"/>
      <protection/>
    </xf>
    <xf numFmtId="165" fontId="26" fillId="34" borderId="0" xfId="0" applyNumberFormat="1" applyFont="1" applyFill="1" applyBorder="1" applyAlignment="1" applyProtection="1">
      <alignment horizontal="center" vertical="center" wrapText="1"/>
      <protection/>
    </xf>
    <xf numFmtId="165" fontId="4" fillId="35" borderId="0" xfId="0" applyNumberFormat="1" applyFont="1" applyFill="1" applyBorder="1" applyAlignment="1" applyProtection="1">
      <alignment/>
      <protection/>
    </xf>
    <xf numFmtId="165" fontId="4" fillId="35" borderId="0" xfId="0" applyNumberFormat="1" applyFont="1" applyFill="1" applyBorder="1" applyAlignment="1" applyProtection="1">
      <alignment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165" fontId="2" fillId="35" borderId="0" xfId="0" applyNumberFormat="1" applyFont="1" applyFill="1" applyBorder="1" applyAlignment="1" applyProtection="1">
      <alignment/>
      <protection/>
    </xf>
    <xf numFmtId="0" fontId="13" fillId="39" borderId="22" xfId="0" applyFont="1" applyFill="1" applyBorder="1" applyAlignment="1" applyProtection="1">
      <alignment/>
      <protection/>
    </xf>
    <xf numFmtId="0" fontId="13" fillId="39" borderId="23" xfId="0" applyFont="1" applyFill="1" applyBorder="1" applyAlignment="1" applyProtection="1">
      <alignment/>
      <protection/>
    </xf>
    <xf numFmtId="165" fontId="13" fillId="39" borderId="23" xfId="0" applyNumberFormat="1" applyFont="1" applyFill="1" applyBorder="1" applyAlignment="1" applyProtection="1">
      <alignment/>
      <protection/>
    </xf>
    <xf numFmtId="165" fontId="13" fillId="39" borderId="36" xfId="0" applyNumberFormat="1" applyFont="1" applyFill="1" applyBorder="1" applyAlignment="1" applyProtection="1">
      <alignment horizontal="right"/>
      <protection/>
    </xf>
    <xf numFmtId="165" fontId="14" fillId="38" borderId="0" xfId="0" applyNumberFormat="1" applyFont="1" applyFill="1" applyBorder="1" applyAlignment="1" applyProtection="1">
      <alignment horizontal="center" vertical="center"/>
      <protection/>
    </xf>
    <xf numFmtId="165" fontId="11" fillId="38" borderId="0" xfId="0" applyNumberFormat="1" applyFont="1" applyFill="1" applyBorder="1" applyAlignment="1" applyProtection="1">
      <alignment horizontal="center" vertical="center"/>
      <protection/>
    </xf>
    <xf numFmtId="165" fontId="2" fillId="36" borderId="0" xfId="0" applyNumberFormat="1" applyFont="1" applyFill="1" applyBorder="1" applyAlignment="1" applyProtection="1">
      <alignment/>
      <protection/>
    </xf>
    <xf numFmtId="165" fontId="2" fillId="36" borderId="18" xfId="0" applyNumberFormat="1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165" fontId="2" fillId="36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3" fillId="39" borderId="14" xfId="0" applyFont="1" applyFill="1" applyBorder="1" applyAlignment="1" applyProtection="1">
      <alignment vertical="center"/>
      <protection/>
    </xf>
    <xf numFmtId="0" fontId="13" fillId="39" borderId="38" xfId="0" applyFont="1" applyFill="1" applyBorder="1" applyAlignment="1" applyProtection="1">
      <alignment vertical="center"/>
      <protection/>
    </xf>
    <xf numFmtId="0" fontId="13" fillId="39" borderId="33" xfId="0" applyFont="1" applyFill="1" applyBorder="1" applyAlignment="1" applyProtection="1">
      <alignment vertical="center"/>
      <protection/>
    </xf>
    <xf numFmtId="0" fontId="13" fillId="39" borderId="10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/>
      <protection/>
    </xf>
    <xf numFmtId="165" fontId="2" fillId="33" borderId="12" xfId="0" applyNumberFormat="1" applyFont="1" applyFill="1" applyBorder="1" applyAlignment="1" applyProtection="1">
      <alignment/>
      <protection/>
    </xf>
    <xf numFmtId="165" fontId="4" fillId="40" borderId="10" xfId="0" applyNumberFormat="1" applyFont="1" applyFill="1" applyBorder="1" applyAlignment="1" applyProtection="1">
      <alignment/>
      <protection/>
    </xf>
    <xf numFmtId="165" fontId="4" fillId="40" borderId="19" xfId="0" applyNumberFormat="1" applyFont="1" applyFill="1" applyBorder="1" applyAlignment="1" applyProtection="1">
      <alignment/>
      <protection/>
    </xf>
    <xf numFmtId="0" fontId="1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4" fillId="38" borderId="26" xfId="0" applyFont="1" applyFill="1" applyBorder="1" applyAlignment="1">
      <alignment horizontal="center" vertical="center" wrapText="1"/>
    </xf>
    <xf numFmtId="0" fontId="15" fillId="38" borderId="50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8" borderId="51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 wrapText="1"/>
    </xf>
    <xf numFmtId="1" fontId="4" fillId="41" borderId="10" xfId="0" applyNumberFormat="1" applyFont="1" applyFill="1" applyBorder="1" applyAlignment="1" applyProtection="1">
      <alignment/>
      <protection/>
    </xf>
    <xf numFmtId="0" fontId="4" fillId="38" borderId="25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 applyProtection="1">
      <alignment horizontal="right"/>
      <protection locked="0"/>
    </xf>
    <xf numFmtId="0" fontId="12" fillId="42" borderId="2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39" borderId="25" xfId="0" applyFont="1" applyFill="1" applyBorder="1" applyAlignment="1" applyProtection="1">
      <alignment wrapText="1"/>
      <protection/>
    </xf>
    <xf numFmtId="0" fontId="4" fillId="0" borderId="52" xfId="0" applyFont="1" applyFill="1" applyBorder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 horizontal="left"/>
      <protection/>
    </xf>
    <xf numFmtId="165" fontId="2" fillId="38" borderId="20" xfId="0" applyNumberFormat="1" applyFont="1" applyFill="1" applyBorder="1" applyAlignment="1" applyProtection="1">
      <alignment horizontal="center" vertical="center"/>
      <protection/>
    </xf>
    <xf numFmtId="165" fontId="2" fillId="38" borderId="10" xfId="0" applyNumberFormat="1" applyFont="1" applyFill="1" applyBorder="1" applyAlignment="1" applyProtection="1">
      <alignment horizontal="center" vertical="center"/>
      <protection/>
    </xf>
    <xf numFmtId="165" fontId="2" fillId="33" borderId="11" xfId="0" applyNumberFormat="1" applyFont="1" applyFill="1" applyBorder="1" applyAlignment="1" applyProtection="1">
      <alignment/>
      <protection/>
    </xf>
    <xf numFmtId="165" fontId="2" fillId="33" borderId="53" xfId="0" applyNumberFormat="1" applyFont="1" applyFill="1" applyBorder="1" applyAlignment="1" applyProtection="1">
      <alignment/>
      <protection/>
    </xf>
    <xf numFmtId="165" fontId="2" fillId="33" borderId="13" xfId="0" applyNumberFormat="1" applyFont="1" applyFill="1" applyBorder="1" applyAlignment="1" applyProtection="1">
      <alignment/>
      <protection/>
    </xf>
    <xf numFmtId="165" fontId="2" fillId="33" borderId="27" xfId="0" applyNumberFormat="1" applyFont="1" applyFill="1" applyBorder="1" applyAlignment="1" applyProtection="1">
      <alignment/>
      <protection/>
    </xf>
    <xf numFmtId="165" fontId="2" fillId="33" borderId="15" xfId="0" applyNumberFormat="1" applyFont="1" applyFill="1" applyBorder="1" applyAlignment="1" applyProtection="1">
      <alignment/>
      <protection/>
    </xf>
    <xf numFmtId="165" fontId="2" fillId="33" borderId="1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1" fontId="4" fillId="42" borderId="11" xfId="0" applyNumberFormat="1" applyFont="1" applyFill="1" applyBorder="1" applyAlignment="1" applyProtection="1">
      <alignment/>
      <protection/>
    </xf>
    <xf numFmtId="1" fontId="4" fillId="42" borderId="12" xfId="0" applyNumberFormat="1" applyFont="1" applyFill="1" applyBorder="1" applyAlignment="1" applyProtection="1">
      <alignment/>
      <protection/>
    </xf>
    <xf numFmtId="1" fontId="4" fillId="42" borderId="13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indent="5"/>
      <protection/>
    </xf>
    <xf numFmtId="0" fontId="2" fillId="0" borderId="0" xfId="0" applyFont="1" applyBorder="1" applyAlignment="1" applyProtection="1">
      <alignment horizontal="right"/>
      <protection/>
    </xf>
    <xf numFmtId="0" fontId="12" fillId="0" borderId="21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/>
      <protection/>
    </xf>
    <xf numFmtId="0" fontId="15" fillId="38" borderId="10" xfId="0" applyFont="1" applyFill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" fontId="4" fillId="33" borderId="11" xfId="0" applyNumberFormat="1" applyFont="1" applyFill="1" applyBorder="1" applyAlignment="1" applyProtection="1">
      <alignment/>
      <protection/>
    </xf>
    <xf numFmtId="0" fontId="2" fillId="0" borderId="54" xfId="0" applyFont="1" applyBorder="1" applyAlignment="1" applyProtection="1">
      <alignment horizontal="right"/>
      <protection/>
    </xf>
    <xf numFmtId="0" fontId="2" fillId="0" borderId="55" xfId="0" applyFont="1" applyBorder="1" applyAlignment="1" applyProtection="1">
      <alignment/>
      <protection/>
    </xf>
    <xf numFmtId="0" fontId="2" fillId="0" borderId="55" xfId="0" applyFont="1" applyBorder="1" applyAlignment="1" applyProtection="1">
      <alignment wrapText="1"/>
      <protection/>
    </xf>
    <xf numFmtId="1" fontId="4" fillId="33" borderId="15" xfId="0" applyNumberFormat="1" applyFont="1" applyFill="1" applyBorder="1" applyAlignment="1" applyProtection="1">
      <alignment/>
      <protection/>
    </xf>
    <xf numFmtId="1" fontId="4" fillId="33" borderId="51" xfId="0" applyNumberFormat="1" applyFont="1" applyFill="1" applyBorder="1" applyAlignment="1" applyProtection="1">
      <alignment/>
      <protection/>
    </xf>
    <xf numFmtId="0" fontId="4" fillId="38" borderId="10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 wrapText="1"/>
    </xf>
    <xf numFmtId="0" fontId="14" fillId="38" borderId="19" xfId="0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 applyProtection="1">
      <alignment horizontal="right"/>
      <protection/>
    </xf>
    <xf numFmtId="165" fontId="2" fillId="37" borderId="19" xfId="0" applyNumberFormat="1" applyFont="1" applyFill="1" applyBorder="1" applyAlignment="1" applyProtection="1">
      <alignment horizontal="right"/>
      <protection/>
    </xf>
    <xf numFmtId="0" fontId="2" fillId="0" borderId="56" xfId="0" applyFont="1" applyFill="1" applyBorder="1" applyAlignment="1" applyProtection="1">
      <alignment/>
      <protection/>
    </xf>
    <xf numFmtId="0" fontId="2" fillId="0" borderId="40" xfId="0" applyFont="1" applyFill="1" applyBorder="1" applyAlignment="1">
      <alignment/>
    </xf>
    <xf numFmtId="165" fontId="15" fillId="38" borderId="54" xfId="0" applyNumberFormat="1" applyFont="1" applyFill="1" applyBorder="1" applyAlignment="1" applyProtection="1">
      <alignment horizontal="center" vertical="center" wrapText="1"/>
      <protection locked="0"/>
    </xf>
    <xf numFmtId="165" fontId="15" fillId="38" borderId="27" xfId="0" applyNumberFormat="1" applyFont="1" applyFill="1" applyBorder="1" applyAlignment="1" applyProtection="1">
      <alignment horizontal="center" vertical="center" wrapText="1"/>
      <protection locked="0"/>
    </xf>
    <xf numFmtId="165" fontId="15" fillId="38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/>
      <protection/>
    </xf>
    <xf numFmtId="165" fontId="2" fillId="33" borderId="18" xfId="0" applyNumberFormat="1" applyFont="1" applyFill="1" applyBorder="1" applyAlignment="1" applyProtection="1">
      <alignment/>
      <protection/>
    </xf>
    <xf numFmtId="165" fontId="2" fillId="36" borderId="18" xfId="0" applyNumberFormat="1" applyFont="1" applyFill="1" applyBorder="1" applyAlignment="1" applyProtection="1">
      <alignment/>
      <protection locked="0"/>
    </xf>
    <xf numFmtId="165" fontId="2" fillId="35" borderId="59" xfId="0" applyNumberFormat="1" applyFont="1" applyFill="1" applyBorder="1" applyAlignment="1" applyProtection="1">
      <alignment/>
      <protection locked="0"/>
    </xf>
    <xf numFmtId="0" fontId="2" fillId="0" borderId="57" xfId="0" applyFont="1" applyBorder="1" applyAlignment="1">
      <alignment/>
    </xf>
    <xf numFmtId="165" fontId="15" fillId="38" borderId="20" xfId="0" applyNumberFormat="1" applyFont="1" applyFill="1" applyBorder="1" applyAlignment="1" applyProtection="1">
      <alignment vertical="center"/>
      <protection/>
    </xf>
    <xf numFmtId="165" fontId="15" fillId="38" borderId="60" xfId="0" applyNumberFormat="1" applyFont="1" applyFill="1" applyBorder="1" applyAlignment="1" applyProtection="1">
      <alignment vertical="center"/>
      <protection/>
    </xf>
    <xf numFmtId="165" fontId="15" fillId="38" borderId="51" xfId="0" applyNumberFormat="1" applyFont="1" applyFill="1" applyBorder="1" applyAlignment="1" applyProtection="1">
      <alignment horizontal="center" vertical="center" wrapText="1"/>
      <protection/>
    </xf>
    <xf numFmtId="165" fontId="15" fillId="38" borderId="17" xfId="0" applyNumberFormat="1" applyFont="1" applyFill="1" applyBorder="1" applyAlignment="1" applyProtection="1">
      <alignment horizontal="center" vertical="center" wrapText="1"/>
      <protection locked="0"/>
    </xf>
    <xf numFmtId="165" fontId="15" fillId="38" borderId="61" xfId="0" applyNumberFormat="1" applyFont="1" applyFill="1" applyBorder="1" applyAlignment="1" applyProtection="1">
      <alignment horizontal="center" vertical="center" wrapText="1"/>
      <protection/>
    </xf>
    <xf numFmtId="165" fontId="2" fillId="35" borderId="62" xfId="0" applyNumberFormat="1" applyFont="1" applyFill="1" applyBorder="1" applyAlignment="1" applyProtection="1">
      <alignment/>
      <protection locked="0"/>
    </xf>
    <xf numFmtId="0" fontId="2" fillId="0" borderId="63" xfId="0" applyFont="1" applyFill="1" applyBorder="1" applyAlignment="1">
      <alignment/>
    </xf>
    <xf numFmtId="165" fontId="15" fillId="38" borderId="41" xfId="0" applyNumberFormat="1" applyFont="1" applyFill="1" applyBorder="1" applyAlignment="1" applyProtection="1">
      <alignment vertical="center"/>
      <protection/>
    </xf>
    <xf numFmtId="0" fontId="0" fillId="38" borderId="42" xfId="0" applyFill="1" applyBorder="1" applyAlignment="1">
      <alignment vertical="center"/>
    </xf>
    <xf numFmtId="0" fontId="13" fillId="39" borderId="64" xfId="0" applyFont="1" applyFill="1" applyBorder="1" applyAlignment="1" applyProtection="1">
      <alignment horizontal="left" vertical="center"/>
      <protection/>
    </xf>
    <xf numFmtId="165" fontId="2" fillId="37" borderId="17" xfId="0" applyNumberFormat="1" applyFont="1" applyFill="1" applyBorder="1" applyAlignment="1" applyProtection="1">
      <alignment horizontal="right"/>
      <protection/>
    </xf>
    <xf numFmtId="165" fontId="2" fillId="37" borderId="65" xfId="0" applyNumberFormat="1" applyFont="1" applyFill="1" applyBorder="1" applyAlignment="1" applyProtection="1">
      <alignment horizontal="right"/>
      <protection/>
    </xf>
    <xf numFmtId="165" fontId="2" fillId="43" borderId="12" xfId="0" applyNumberFormat="1" applyFont="1" applyFill="1" applyBorder="1" applyAlignment="1" applyProtection="1">
      <alignment/>
      <protection/>
    </xf>
    <xf numFmtId="165" fontId="2" fillId="43" borderId="12" xfId="0" applyNumberFormat="1" applyFont="1" applyFill="1" applyBorder="1" applyAlignment="1" applyProtection="1">
      <alignment/>
      <protection locked="0"/>
    </xf>
    <xf numFmtId="0" fontId="2" fillId="43" borderId="0" xfId="0" applyFont="1" applyFill="1" applyAlignment="1" applyProtection="1">
      <alignment/>
      <protection/>
    </xf>
    <xf numFmtId="0" fontId="12" fillId="43" borderId="21" xfId="0" applyFont="1" applyFill="1" applyBorder="1" applyAlignment="1" applyProtection="1">
      <alignment horizontal="center" vertical="center"/>
      <protection/>
    </xf>
    <xf numFmtId="0" fontId="4" fillId="38" borderId="54" xfId="0" applyFont="1" applyFill="1" applyBorder="1" applyAlignment="1" applyProtection="1">
      <alignment horizontal="center" vertical="center"/>
      <protection/>
    </xf>
    <xf numFmtId="0" fontId="4" fillId="38" borderId="54" xfId="0" applyFont="1" applyFill="1" applyBorder="1" applyAlignment="1" applyProtection="1">
      <alignment horizontal="left" vertical="center" indent="3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Fill="1" applyBorder="1" applyAlignment="1" applyProtection="1">
      <alignment/>
      <protection locked="0"/>
    </xf>
    <xf numFmtId="0" fontId="4" fillId="38" borderId="52" xfId="0" applyFont="1" applyFill="1" applyBorder="1" applyAlignment="1" applyProtection="1">
      <alignment horizontal="left" vertical="center" indent="3"/>
      <protection/>
    </xf>
    <xf numFmtId="0" fontId="4" fillId="38" borderId="52" xfId="0" applyFont="1" applyFill="1" applyBorder="1" applyAlignment="1" applyProtection="1">
      <alignment horizontal="center" vertical="center"/>
      <protection/>
    </xf>
    <xf numFmtId="165" fontId="11" fillId="38" borderId="10" xfId="0" applyNumberFormat="1" applyFont="1" applyFill="1" applyBorder="1" applyAlignment="1" applyProtection="1">
      <alignment horizontal="center" vertical="center"/>
      <protection/>
    </xf>
    <xf numFmtId="165" fontId="11" fillId="38" borderId="19" xfId="0" applyNumberFormat="1" applyFont="1" applyFill="1" applyBorder="1" applyAlignment="1" applyProtection="1">
      <alignment horizontal="center" vertical="center"/>
      <protection/>
    </xf>
    <xf numFmtId="165" fontId="2" fillId="43" borderId="0" xfId="0" applyNumberFormat="1" applyFont="1" applyFill="1" applyAlignment="1" applyProtection="1">
      <alignment/>
      <protection/>
    </xf>
    <xf numFmtId="165" fontId="14" fillId="43" borderId="66" xfId="0" applyNumberFormat="1" applyFont="1" applyFill="1" applyBorder="1" applyAlignment="1" applyProtection="1">
      <alignment horizontal="center" vertical="center"/>
      <protection/>
    </xf>
    <xf numFmtId="165" fontId="14" fillId="43" borderId="10" xfId="0" applyNumberFormat="1" applyFont="1" applyFill="1" applyBorder="1" applyAlignment="1" applyProtection="1">
      <alignment horizontal="center" vertical="center"/>
      <protection/>
    </xf>
    <xf numFmtId="165" fontId="14" fillId="43" borderId="51" xfId="0" applyNumberFormat="1" applyFont="1" applyFill="1" applyBorder="1" applyAlignment="1" applyProtection="1">
      <alignment horizontal="center" vertical="center"/>
      <protection/>
    </xf>
    <xf numFmtId="165" fontId="14" fillId="43" borderId="26" xfId="0" applyNumberFormat="1" applyFont="1" applyFill="1" applyBorder="1" applyAlignment="1" applyProtection="1">
      <alignment horizontal="center" vertical="center"/>
      <protection/>
    </xf>
    <xf numFmtId="165" fontId="14" fillId="43" borderId="17" xfId="0" applyNumberFormat="1" applyFont="1" applyFill="1" applyBorder="1" applyAlignment="1" applyProtection="1">
      <alignment horizontal="center" vertical="center"/>
      <protection/>
    </xf>
    <xf numFmtId="165" fontId="15" fillId="43" borderId="26" xfId="0" applyNumberFormat="1" applyFont="1" applyFill="1" applyBorder="1" applyAlignment="1" applyProtection="1">
      <alignment horizontal="center" vertical="center"/>
      <protection/>
    </xf>
    <xf numFmtId="165" fontId="15" fillId="43" borderId="17" xfId="0" applyNumberFormat="1" applyFont="1" applyFill="1" applyBorder="1" applyAlignment="1" applyProtection="1">
      <alignment horizontal="center" vertical="center"/>
      <protection/>
    </xf>
    <xf numFmtId="165" fontId="15" fillId="43" borderId="27" xfId="0" applyNumberFormat="1" applyFont="1" applyFill="1" applyBorder="1" applyAlignment="1" applyProtection="1">
      <alignment horizontal="center" vertical="center"/>
      <protection/>
    </xf>
    <xf numFmtId="165" fontId="14" fillId="43" borderId="27" xfId="0" applyNumberFormat="1" applyFont="1" applyFill="1" applyBorder="1" applyAlignment="1" applyProtection="1">
      <alignment horizontal="center" vertical="center"/>
      <protection/>
    </xf>
    <xf numFmtId="165" fontId="13" fillId="43" borderId="23" xfId="0" applyNumberFormat="1" applyFont="1" applyFill="1" applyBorder="1" applyAlignment="1" applyProtection="1">
      <alignment/>
      <protection/>
    </xf>
    <xf numFmtId="165" fontId="2" fillId="43" borderId="67" xfId="0" applyNumberFormat="1" applyFont="1" applyFill="1" applyBorder="1" applyAlignment="1" applyProtection="1">
      <alignment horizontal="left" indent="1"/>
      <protection/>
    </xf>
    <xf numFmtId="165" fontId="13" fillId="43" borderId="36" xfId="0" applyNumberFormat="1" applyFont="1" applyFill="1" applyBorder="1" applyAlignment="1" applyProtection="1">
      <alignment horizontal="right"/>
      <protection/>
    </xf>
    <xf numFmtId="165" fontId="11" fillId="43" borderId="10" xfId="0" applyNumberFormat="1" applyFont="1" applyFill="1" applyBorder="1" applyAlignment="1" applyProtection="1">
      <alignment horizontal="center" vertical="center" wrapText="1"/>
      <protection/>
    </xf>
    <xf numFmtId="165" fontId="2" fillId="43" borderId="15" xfId="0" applyNumberFormat="1" applyFont="1" applyFill="1" applyBorder="1" applyAlignment="1" applyProtection="1">
      <alignment/>
      <protection locked="0"/>
    </xf>
    <xf numFmtId="165" fontId="2" fillId="43" borderId="18" xfId="0" applyNumberFormat="1" applyFont="1" applyFill="1" applyBorder="1" applyAlignment="1" applyProtection="1">
      <alignment/>
      <protection/>
    </xf>
    <xf numFmtId="0" fontId="4" fillId="38" borderId="27" xfId="0" applyFont="1" applyFill="1" applyBorder="1" applyAlignment="1" applyProtection="1">
      <alignment horizontal="left" vertical="center" indent="3"/>
      <protection/>
    </xf>
    <xf numFmtId="165" fontId="4" fillId="38" borderId="61" xfId="0" applyNumberFormat="1" applyFont="1" applyFill="1" applyBorder="1" applyAlignment="1" applyProtection="1">
      <alignment vertical="center"/>
      <protection/>
    </xf>
    <xf numFmtId="165" fontId="4" fillId="38" borderId="44" xfId="0" applyNumberFormat="1" applyFont="1" applyFill="1" applyBorder="1" applyAlignment="1" applyProtection="1">
      <alignment vertical="center"/>
      <protection/>
    </xf>
    <xf numFmtId="165" fontId="4" fillId="38" borderId="23" xfId="0" applyNumberFormat="1" applyFont="1" applyFill="1" applyBorder="1" applyAlignment="1" applyProtection="1">
      <alignment vertical="center"/>
      <protection/>
    </xf>
    <xf numFmtId="165" fontId="13" fillId="34" borderId="36" xfId="0" applyNumberFormat="1" applyFont="1" applyFill="1" applyBorder="1" applyAlignment="1" applyProtection="1">
      <alignment/>
      <protection/>
    </xf>
    <xf numFmtId="165" fontId="13" fillId="43" borderId="23" xfId="0" applyNumberFormat="1" applyFont="1" applyFill="1" applyBorder="1" applyAlignment="1" applyProtection="1">
      <alignment horizontal="left" vertical="center"/>
      <protection/>
    </xf>
    <xf numFmtId="165" fontId="2" fillId="34" borderId="23" xfId="0" applyNumberFormat="1" applyFont="1" applyFill="1" applyBorder="1" applyAlignment="1" applyProtection="1">
      <alignment horizontal="left" indent="1"/>
      <protection/>
    </xf>
    <xf numFmtId="165" fontId="13" fillId="39" borderId="44" xfId="0" applyNumberFormat="1" applyFont="1" applyFill="1" applyBorder="1" applyAlignment="1" applyProtection="1">
      <alignment horizontal="right"/>
      <protection/>
    </xf>
    <xf numFmtId="165" fontId="13" fillId="39" borderId="23" xfId="0" applyNumberFormat="1" applyFont="1" applyFill="1" applyBorder="1" applyAlignment="1" applyProtection="1">
      <alignment horizontal="right"/>
      <protection/>
    </xf>
    <xf numFmtId="165" fontId="14" fillId="38" borderId="50" xfId="0" applyNumberFormat="1" applyFont="1" applyFill="1" applyBorder="1" applyAlignment="1" applyProtection="1">
      <alignment vertical="center"/>
      <protection/>
    </xf>
    <xf numFmtId="165" fontId="11" fillId="38" borderId="44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Alignment="1" applyProtection="1">
      <alignment/>
      <protection/>
    </xf>
    <xf numFmtId="165" fontId="2" fillId="0" borderId="15" xfId="0" applyNumberFormat="1" applyFont="1" applyFill="1" applyBorder="1" applyAlignment="1" applyProtection="1">
      <alignment/>
      <protection locked="0"/>
    </xf>
    <xf numFmtId="165" fontId="2" fillId="44" borderId="0" xfId="0" applyNumberFormat="1" applyFont="1" applyFill="1" applyAlignment="1" applyProtection="1">
      <alignment/>
      <protection/>
    </xf>
    <xf numFmtId="165" fontId="14" fillId="38" borderId="23" xfId="0" applyNumberFormat="1" applyFont="1" applyFill="1" applyBorder="1" applyAlignment="1" applyProtection="1">
      <alignment horizontal="center" vertical="center"/>
      <protection/>
    </xf>
    <xf numFmtId="0" fontId="2" fillId="45" borderId="68" xfId="0" applyFont="1" applyFill="1" applyBorder="1" applyAlignment="1" applyProtection="1">
      <alignment horizontal="left" indent="1"/>
      <protection/>
    </xf>
    <xf numFmtId="0" fontId="2" fillId="45" borderId="55" xfId="0" applyFont="1" applyFill="1" applyBorder="1" applyAlignment="1" applyProtection="1">
      <alignment horizontal="left" indent="5"/>
      <protection/>
    </xf>
    <xf numFmtId="0" fontId="2" fillId="45" borderId="58" xfId="0" applyFont="1" applyFill="1" applyBorder="1" applyAlignment="1" applyProtection="1">
      <alignment horizontal="left" indent="5"/>
      <protection/>
    </xf>
    <xf numFmtId="0" fontId="2" fillId="45" borderId="69" xfId="0" applyFont="1" applyFill="1" applyBorder="1" applyAlignment="1" applyProtection="1">
      <alignment horizontal="left" indent="5"/>
      <protection/>
    </xf>
    <xf numFmtId="0" fontId="2" fillId="45" borderId="55" xfId="0" applyFont="1" applyFill="1" applyBorder="1" applyAlignment="1">
      <alignment horizontal="left" indent="5"/>
    </xf>
    <xf numFmtId="165" fontId="2" fillId="45" borderId="47" xfId="0" applyNumberFormat="1" applyFont="1" applyFill="1" applyBorder="1" applyAlignment="1" applyProtection="1">
      <alignment horizontal="left" indent="1"/>
      <protection/>
    </xf>
    <xf numFmtId="165" fontId="2" fillId="45" borderId="70" xfId="0" applyNumberFormat="1" applyFont="1" applyFill="1" applyBorder="1" applyAlignment="1" applyProtection="1">
      <alignment horizontal="left" vertical="center"/>
      <protection/>
    </xf>
    <xf numFmtId="165" fontId="2" fillId="45" borderId="31" xfId="0" applyNumberFormat="1" applyFont="1" applyFill="1" applyBorder="1" applyAlignment="1" applyProtection="1">
      <alignment horizontal="left" vertical="center"/>
      <protection/>
    </xf>
    <xf numFmtId="165" fontId="2" fillId="45" borderId="71" xfId="0" applyNumberFormat="1" applyFont="1" applyFill="1" applyBorder="1" applyAlignment="1" applyProtection="1">
      <alignment horizontal="left" indent="1"/>
      <protection/>
    </xf>
    <xf numFmtId="165" fontId="2" fillId="45" borderId="72" xfId="0" applyNumberFormat="1" applyFont="1" applyFill="1" applyBorder="1" applyAlignment="1" applyProtection="1">
      <alignment horizontal="left" indent="1"/>
      <protection/>
    </xf>
    <xf numFmtId="165" fontId="2" fillId="45" borderId="67" xfId="0" applyNumberFormat="1" applyFont="1" applyFill="1" applyBorder="1" applyAlignment="1" applyProtection="1">
      <alignment horizontal="left"/>
      <protection/>
    </xf>
    <xf numFmtId="165" fontId="2" fillId="45" borderId="0" xfId="0" applyNumberFormat="1" applyFont="1" applyFill="1" applyAlignment="1" applyProtection="1">
      <alignment/>
      <protection/>
    </xf>
    <xf numFmtId="165" fontId="2" fillId="45" borderId="45" xfId="0" applyNumberFormat="1" applyFont="1" applyFill="1" applyBorder="1" applyAlignment="1" applyProtection="1">
      <alignment horizontal="left" indent="1"/>
      <protection/>
    </xf>
    <xf numFmtId="165" fontId="2" fillId="45" borderId="70" xfId="0" applyNumberFormat="1" applyFont="1" applyFill="1" applyBorder="1" applyAlignment="1" applyProtection="1">
      <alignment horizontal="left"/>
      <protection/>
    </xf>
    <xf numFmtId="165" fontId="2" fillId="45" borderId="31" xfId="0" applyNumberFormat="1" applyFont="1" applyFill="1" applyBorder="1" applyAlignment="1" applyProtection="1">
      <alignment horizontal="left"/>
      <protection/>
    </xf>
    <xf numFmtId="165" fontId="2" fillId="45" borderId="48" xfId="0" applyNumberFormat="1" applyFont="1" applyFill="1" applyBorder="1" applyAlignment="1" applyProtection="1">
      <alignment horizontal="left" indent="2"/>
      <protection/>
    </xf>
    <xf numFmtId="165" fontId="2" fillId="45" borderId="29" xfId="0" applyNumberFormat="1" applyFont="1" applyFill="1" applyBorder="1" applyAlignment="1" applyProtection="1">
      <alignment horizontal="left" indent="2"/>
      <protection/>
    </xf>
    <xf numFmtId="165" fontId="2" fillId="45" borderId="73" xfId="0" applyNumberFormat="1" applyFont="1" applyFill="1" applyBorder="1" applyAlignment="1" applyProtection="1">
      <alignment horizontal="left"/>
      <protection/>
    </xf>
    <xf numFmtId="165" fontId="2" fillId="45" borderId="29" xfId="0" applyNumberFormat="1" applyFont="1" applyFill="1" applyBorder="1" applyAlignment="1" applyProtection="1">
      <alignment horizontal="left"/>
      <protection/>
    </xf>
    <xf numFmtId="165" fontId="2" fillId="45" borderId="48" xfId="0" applyNumberFormat="1" applyFont="1" applyFill="1" applyBorder="1" applyAlignment="1" applyProtection="1">
      <alignment horizontal="left" indent="7"/>
      <protection/>
    </xf>
    <xf numFmtId="165" fontId="2" fillId="45" borderId="29" xfId="0" applyNumberFormat="1" applyFont="1" applyFill="1" applyBorder="1" applyAlignment="1" applyProtection="1">
      <alignment horizontal="left" indent="7"/>
      <protection/>
    </xf>
    <xf numFmtId="165" fontId="2" fillId="45" borderId="74" xfId="0" applyNumberFormat="1" applyFont="1" applyFill="1" applyBorder="1" applyAlignment="1" applyProtection="1">
      <alignment horizontal="left" indent="7"/>
      <protection/>
    </xf>
    <xf numFmtId="165" fontId="2" fillId="45" borderId="30" xfId="0" applyNumberFormat="1" applyFont="1" applyFill="1" applyBorder="1" applyAlignment="1" applyProtection="1">
      <alignment horizontal="left" indent="7"/>
      <protection/>
    </xf>
    <xf numFmtId="165" fontId="2" fillId="45" borderId="30" xfId="0" applyNumberFormat="1" applyFont="1" applyFill="1" applyBorder="1" applyAlignment="1" applyProtection="1">
      <alignment horizontal="left"/>
      <protection/>
    </xf>
    <xf numFmtId="165" fontId="2" fillId="45" borderId="47" xfId="0" applyNumberFormat="1" applyFont="1" applyFill="1" applyBorder="1" applyAlignment="1" applyProtection="1">
      <alignment horizontal="right"/>
      <protection/>
    </xf>
    <xf numFmtId="165" fontId="2" fillId="45" borderId="31" xfId="0" applyNumberFormat="1" applyFont="1" applyFill="1" applyBorder="1" applyAlignment="1" applyProtection="1">
      <alignment horizontal="right"/>
      <protection/>
    </xf>
    <xf numFmtId="165" fontId="2" fillId="45" borderId="45" xfId="0" applyNumberFormat="1" applyFont="1" applyFill="1" applyBorder="1" applyAlignment="1" applyProtection="1">
      <alignment horizontal="right"/>
      <protection/>
    </xf>
    <xf numFmtId="165" fontId="2" fillId="45" borderId="48" xfId="0" applyNumberFormat="1" applyFont="1" applyFill="1" applyBorder="1" applyAlignment="1" applyProtection="1">
      <alignment horizontal="right"/>
      <protection/>
    </xf>
    <xf numFmtId="165" fontId="2" fillId="45" borderId="29" xfId="0" applyNumberFormat="1" applyFont="1" applyFill="1" applyBorder="1" applyAlignment="1" applyProtection="1">
      <alignment horizontal="right"/>
      <protection/>
    </xf>
    <xf numFmtId="165" fontId="2" fillId="45" borderId="71" xfId="0" applyNumberFormat="1" applyFont="1" applyFill="1" applyBorder="1" applyAlignment="1" applyProtection="1">
      <alignment horizontal="right"/>
      <protection/>
    </xf>
    <xf numFmtId="165" fontId="2" fillId="45" borderId="32" xfId="0" applyNumberFormat="1" applyFont="1" applyFill="1" applyBorder="1" applyAlignment="1" applyProtection="1">
      <alignment horizontal="right"/>
      <protection/>
    </xf>
    <xf numFmtId="165" fontId="2" fillId="45" borderId="74" xfId="0" applyNumberFormat="1" applyFont="1" applyFill="1" applyBorder="1" applyAlignment="1" applyProtection="1">
      <alignment horizontal="right"/>
      <protection/>
    </xf>
    <xf numFmtId="165" fontId="2" fillId="45" borderId="30" xfId="0" applyNumberFormat="1" applyFont="1" applyFill="1" applyBorder="1" applyAlignment="1" applyProtection="1">
      <alignment horizontal="right"/>
      <protection/>
    </xf>
    <xf numFmtId="165" fontId="2" fillId="45" borderId="61" xfId="0" applyNumberFormat="1" applyFont="1" applyFill="1" applyBorder="1" applyAlignment="1" applyProtection="1">
      <alignment horizontal="right"/>
      <protection/>
    </xf>
    <xf numFmtId="165" fontId="2" fillId="45" borderId="38" xfId="0" applyNumberFormat="1" applyFont="1" applyFill="1" applyBorder="1" applyAlignment="1" applyProtection="1">
      <alignment horizontal="right"/>
      <protection/>
    </xf>
    <xf numFmtId="165" fontId="2" fillId="45" borderId="75" xfId="0" applyNumberFormat="1" applyFont="1" applyFill="1" applyBorder="1" applyAlignment="1" applyProtection="1">
      <alignment horizontal="right"/>
      <protection/>
    </xf>
    <xf numFmtId="165" fontId="2" fillId="45" borderId="67" xfId="0" applyNumberFormat="1" applyFont="1" applyFill="1" applyBorder="1" applyAlignment="1" applyProtection="1">
      <alignment horizontal="right"/>
      <protection/>
    </xf>
    <xf numFmtId="165" fontId="4" fillId="45" borderId="47" xfId="0" applyNumberFormat="1" applyFont="1" applyFill="1" applyBorder="1" applyAlignment="1" applyProtection="1">
      <alignment horizontal="right"/>
      <protection/>
    </xf>
    <xf numFmtId="165" fontId="2" fillId="45" borderId="70" xfId="0" applyNumberFormat="1" applyFont="1" applyFill="1" applyBorder="1" applyAlignment="1" applyProtection="1">
      <alignment horizontal="right"/>
      <protection/>
    </xf>
    <xf numFmtId="165" fontId="2" fillId="45" borderId="73" xfId="0" applyNumberFormat="1" applyFont="1" applyFill="1" applyBorder="1" applyAlignment="1" applyProtection="1">
      <alignment horizontal="right"/>
      <protection/>
    </xf>
    <xf numFmtId="165" fontId="2" fillId="45" borderId="49" xfId="0" applyNumberFormat="1" applyFont="1" applyFill="1" applyBorder="1" applyAlignment="1" applyProtection="1">
      <alignment horizontal="right"/>
      <protection/>
    </xf>
    <xf numFmtId="165" fontId="2" fillId="45" borderId="43" xfId="0" applyNumberFormat="1" applyFont="1" applyFill="1" applyBorder="1" applyAlignment="1" applyProtection="1">
      <alignment horizontal="right"/>
      <protection/>
    </xf>
    <xf numFmtId="0" fontId="6" fillId="45" borderId="55" xfId="0" applyFont="1" applyFill="1" applyBorder="1" applyAlignment="1" applyProtection="1">
      <alignment horizontal="left" indent="1"/>
      <protection/>
    </xf>
    <xf numFmtId="0" fontId="6" fillId="45" borderId="55" xfId="0" applyFont="1" applyFill="1" applyBorder="1" applyAlignment="1" applyProtection="1">
      <alignment horizontal="left" indent="5"/>
      <protection/>
    </xf>
    <xf numFmtId="0" fontId="6" fillId="45" borderId="76" xfId="0" applyFont="1" applyFill="1" applyBorder="1" applyAlignment="1" applyProtection="1">
      <alignment horizontal="left" indent="5"/>
      <protection/>
    </xf>
    <xf numFmtId="49" fontId="2" fillId="45" borderId="55" xfId="0" applyNumberFormat="1" applyFont="1" applyFill="1" applyBorder="1" applyAlignment="1" applyProtection="1">
      <alignment horizontal="left" indent="5"/>
      <protection/>
    </xf>
    <xf numFmtId="49" fontId="2" fillId="45" borderId="69" xfId="0" applyNumberFormat="1" applyFont="1" applyFill="1" applyBorder="1" applyAlignment="1" applyProtection="1">
      <alignment horizontal="left" indent="5"/>
      <protection/>
    </xf>
    <xf numFmtId="0" fontId="13" fillId="45" borderId="76" xfId="0" applyFont="1" applyFill="1" applyBorder="1" applyAlignment="1" applyProtection="1">
      <alignment horizontal="left" wrapText="1" indent="1"/>
      <protection/>
    </xf>
    <xf numFmtId="0" fontId="2" fillId="45" borderId="68" xfId="0" applyFont="1" applyFill="1" applyBorder="1" applyAlignment="1">
      <alignment horizontal="left" indent="1"/>
    </xf>
    <xf numFmtId="0" fontId="2" fillId="45" borderId="69" xfId="0" applyFont="1" applyFill="1" applyBorder="1" applyAlignment="1">
      <alignment horizontal="left" indent="5"/>
    </xf>
    <xf numFmtId="0" fontId="2" fillId="45" borderId="68" xfId="0" applyFont="1" applyFill="1" applyBorder="1" applyAlignment="1">
      <alignment horizontal="left" wrapText="1" indent="1"/>
    </xf>
    <xf numFmtId="0" fontId="2" fillId="45" borderId="76" xfId="0" applyFont="1" applyFill="1" applyBorder="1" applyAlignment="1">
      <alignment horizontal="left" indent="5"/>
    </xf>
    <xf numFmtId="0" fontId="13" fillId="45" borderId="22" xfId="0" applyFont="1" applyFill="1" applyBorder="1" applyAlignment="1" applyProtection="1">
      <alignment horizontal="left" vertical="center"/>
      <protection/>
    </xf>
    <xf numFmtId="0" fontId="2" fillId="45" borderId="77" xfId="0" applyFont="1" applyFill="1" applyBorder="1" applyAlignment="1" applyProtection="1">
      <alignment horizontal="left" wrapText="1" indent="1"/>
      <protection/>
    </xf>
    <xf numFmtId="0" fontId="2" fillId="45" borderId="55" xfId="0" applyFont="1" applyFill="1" applyBorder="1" applyAlignment="1" applyProtection="1">
      <alignment horizontal="left" wrapText="1" indent="5"/>
      <protection/>
    </xf>
    <xf numFmtId="0" fontId="2" fillId="45" borderId="55" xfId="0" applyFont="1" applyFill="1" applyBorder="1" applyAlignment="1" applyProtection="1">
      <alignment horizontal="left" indent="1"/>
      <protection/>
    </xf>
    <xf numFmtId="0" fontId="2" fillId="45" borderId="55" xfId="0" applyFont="1" applyFill="1" applyBorder="1" applyAlignment="1" applyProtection="1">
      <alignment horizontal="left" wrapText="1" indent="1"/>
      <protection/>
    </xf>
    <xf numFmtId="0" fontId="2" fillId="45" borderId="55" xfId="0" applyFont="1" applyFill="1" applyBorder="1" applyAlignment="1" applyProtection="1">
      <alignment horizontal="left" indent="6"/>
      <protection/>
    </xf>
    <xf numFmtId="0" fontId="2" fillId="45" borderId="55" xfId="0" applyFont="1" applyFill="1" applyBorder="1" applyAlignment="1" applyProtection="1">
      <alignment/>
      <protection/>
    </xf>
    <xf numFmtId="0" fontId="2" fillId="45" borderId="55" xfId="0" applyFont="1" applyFill="1" applyBorder="1" applyAlignment="1" applyProtection="1">
      <alignment wrapText="1"/>
      <protection/>
    </xf>
    <xf numFmtId="0" fontId="2" fillId="45" borderId="58" xfId="0" applyFont="1" applyFill="1" applyBorder="1" applyAlignment="1" applyProtection="1">
      <alignment/>
      <protection/>
    </xf>
    <xf numFmtId="0" fontId="13" fillId="45" borderId="68" xfId="0" applyFont="1" applyFill="1" applyBorder="1" applyAlignment="1" applyProtection="1">
      <alignment horizontal="left" wrapText="1" indent="1"/>
      <protection/>
    </xf>
    <xf numFmtId="0" fontId="2" fillId="45" borderId="69" xfId="0" applyFont="1" applyFill="1" applyBorder="1" applyAlignment="1" applyProtection="1">
      <alignment horizontal="left" indent="6"/>
      <protection/>
    </xf>
    <xf numFmtId="0" fontId="2" fillId="45" borderId="76" xfId="0" applyFont="1" applyFill="1" applyBorder="1" applyAlignment="1" applyProtection="1">
      <alignment horizontal="left" indent="6"/>
      <protection/>
    </xf>
    <xf numFmtId="0" fontId="4" fillId="45" borderId="25" xfId="0" applyFont="1" applyFill="1" applyBorder="1" applyAlignment="1" applyProtection="1">
      <alignment horizontal="left" wrapText="1"/>
      <protection/>
    </xf>
    <xf numFmtId="0" fontId="13" fillId="45" borderId="68" xfId="0" applyFont="1" applyFill="1" applyBorder="1" applyAlignment="1" applyProtection="1">
      <alignment horizontal="left" indent="1"/>
      <protection/>
    </xf>
    <xf numFmtId="0" fontId="2" fillId="45" borderId="76" xfId="0" applyFont="1" applyFill="1" applyBorder="1" applyAlignment="1" applyProtection="1">
      <alignment horizontal="left" indent="5"/>
      <protection/>
    </xf>
    <xf numFmtId="0" fontId="4" fillId="45" borderId="52" xfId="0" applyFont="1" applyFill="1" applyBorder="1" applyAlignment="1" applyProtection="1">
      <alignment horizontal="left"/>
      <protection/>
    </xf>
    <xf numFmtId="0" fontId="4" fillId="45" borderId="68" xfId="0" applyFont="1" applyFill="1" applyBorder="1" applyAlignment="1" applyProtection="1">
      <alignment wrapText="1"/>
      <protection/>
    </xf>
    <xf numFmtId="0" fontId="2" fillId="45" borderId="76" xfId="0" applyFont="1" applyFill="1" applyBorder="1" applyAlignment="1" applyProtection="1">
      <alignment horizontal="left" wrapText="1" indent="5"/>
      <protection/>
    </xf>
    <xf numFmtId="0" fontId="2" fillId="45" borderId="76" xfId="0" applyFont="1" applyFill="1" applyBorder="1" applyAlignment="1" applyProtection="1">
      <alignment horizontal="left" wrapText="1" indent="6"/>
      <protection/>
    </xf>
    <xf numFmtId="0" fontId="13" fillId="45" borderId="25" xfId="0" applyFont="1" applyFill="1" applyBorder="1" applyAlignment="1" applyProtection="1">
      <alignment wrapText="1"/>
      <protection/>
    </xf>
    <xf numFmtId="0" fontId="13" fillId="45" borderId="37" xfId="0" applyFont="1" applyFill="1" applyBorder="1" applyAlignment="1" applyProtection="1">
      <alignment wrapText="1"/>
      <protection/>
    </xf>
    <xf numFmtId="0" fontId="2" fillId="45" borderId="55" xfId="0" applyFont="1" applyFill="1" applyBorder="1" applyAlignment="1">
      <alignment horizontal="left" vertical="center" indent="5"/>
    </xf>
    <xf numFmtId="0" fontId="4" fillId="45" borderId="25" xfId="0" applyFont="1" applyFill="1" applyBorder="1" applyAlignment="1">
      <alignment horizontal="center" vertical="center"/>
    </xf>
    <xf numFmtId="0" fontId="2" fillId="45" borderId="77" xfId="0" applyFont="1" applyFill="1" applyBorder="1" applyAlignment="1">
      <alignment horizontal="left" vertical="center" indent="1"/>
    </xf>
    <xf numFmtId="0" fontId="2" fillId="45" borderId="58" xfId="0" applyFont="1" applyFill="1" applyBorder="1" applyAlignment="1">
      <alignment horizontal="left" vertical="center" indent="5"/>
    </xf>
    <xf numFmtId="0" fontId="2" fillId="45" borderId="77" xfId="0" applyFont="1" applyFill="1" applyBorder="1" applyAlignment="1" applyProtection="1">
      <alignment horizontal="left" indent="1"/>
      <protection/>
    </xf>
    <xf numFmtId="0" fontId="2" fillId="45" borderId="77" xfId="0" applyFont="1" applyFill="1" applyBorder="1" applyAlignment="1" applyProtection="1">
      <alignment horizontal="left" indent="6"/>
      <protection/>
    </xf>
    <xf numFmtId="0" fontId="2" fillId="45" borderId="55" xfId="0" applyFont="1" applyFill="1" applyBorder="1" applyAlignment="1">
      <alignment horizontal="left" wrapText="1" indent="6"/>
    </xf>
    <xf numFmtId="0" fontId="2" fillId="45" borderId="58" xfId="0" applyFont="1" applyFill="1" applyBorder="1" applyAlignment="1">
      <alignment horizontal="left" wrapText="1" indent="6"/>
    </xf>
    <xf numFmtId="0" fontId="4" fillId="46" borderId="25" xfId="0" applyFont="1" applyFill="1" applyBorder="1" applyAlignment="1" applyProtection="1">
      <alignment/>
      <protection/>
    </xf>
    <xf numFmtId="165" fontId="4" fillId="46" borderId="10" xfId="0" applyNumberFormat="1" applyFont="1" applyFill="1" applyBorder="1" applyAlignment="1" applyProtection="1">
      <alignment/>
      <protection/>
    </xf>
    <xf numFmtId="165" fontId="4" fillId="46" borderId="19" xfId="0" applyNumberFormat="1" applyFont="1" applyFill="1" applyBorder="1" applyAlignment="1" applyProtection="1">
      <alignment/>
      <protection/>
    </xf>
    <xf numFmtId="165" fontId="4" fillId="46" borderId="11" xfId="0" applyNumberFormat="1" applyFont="1" applyFill="1" applyBorder="1" applyAlignment="1" applyProtection="1">
      <alignment/>
      <protection/>
    </xf>
    <xf numFmtId="165" fontId="4" fillId="46" borderId="13" xfId="0" applyNumberFormat="1" applyFont="1" applyFill="1" applyBorder="1" applyAlignment="1" applyProtection="1">
      <alignment/>
      <protection/>
    </xf>
    <xf numFmtId="165" fontId="4" fillId="46" borderId="15" xfId="0" applyNumberFormat="1" applyFont="1" applyFill="1" applyBorder="1" applyAlignment="1" applyProtection="1">
      <alignment/>
      <protection/>
    </xf>
    <xf numFmtId="165" fontId="4" fillId="46" borderId="12" xfId="0" applyNumberFormat="1" applyFont="1" applyFill="1" applyBorder="1" applyAlignment="1" applyProtection="1">
      <alignment/>
      <protection/>
    </xf>
    <xf numFmtId="165" fontId="4" fillId="46" borderId="53" xfId="0" applyNumberFormat="1" applyFont="1" applyFill="1" applyBorder="1" applyAlignment="1" applyProtection="1">
      <alignment/>
      <protection/>
    </xf>
    <xf numFmtId="1" fontId="4" fillId="46" borderId="15" xfId="0" applyNumberFormat="1" applyFont="1" applyFill="1" applyBorder="1" applyAlignment="1" applyProtection="1">
      <alignment/>
      <protection/>
    </xf>
    <xf numFmtId="1" fontId="4" fillId="46" borderId="27" xfId="0" applyNumberFormat="1" applyFont="1" applyFill="1" applyBorder="1" applyAlignment="1" applyProtection="1">
      <alignment/>
      <protection/>
    </xf>
    <xf numFmtId="1" fontId="4" fillId="46" borderId="12" xfId="0" applyNumberFormat="1" applyFont="1" applyFill="1" applyBorder="1" applyAlignment="1" applyProtection="1">
      <alignment/>
      <protection/>
    </xf>
    <xf numFmtId="1" fontId="4" fillId="46" borderId="18" xfId="0" applyNumberFormat="1" applyFont="1" applyFill="1" applyBorder="1" applyAlignment="1" applyProtection="1">
      <alignment/>
      <protection/>
    </xf>
    <xf numFmtId="165" fontId="4" fillId="46" borderId="27" xfId="0" applyNumberFormat="1" applyFont="1" applyFill="1" applyBorder="1" applyAlignment="1" applyProtection="1">
      <alignment/>
      <protection/>
    </xf>
    <xf numFmtId="165" fontId="4" fillId="46" borderId="17" xfId="0" applyNumberFormat="1" applyFont="1" applyFill="1" applyBorder="1" applyAlignment="1" applyProtection="1">
      <alignment/>
      <protection/>
    </xf>
    <xf numFmtId="0" fontId="13" fillId="46" borderId="68" xfId="0" applyFont="1" applyFill="1" applyBorder="1" applyAlignment="1" applyProtection="1">
      <alignment horizontal="left" indent="1"/>
      <protection/>
    </xf>
    <xf numFmtId="165" fontId="2" fillId="46" borderId="15" xfId="0" applyNumberFormat="1" applyFont="1" applyFill="1" applyBorder="1" applyAlignment="1" applyProtection="1">
      <alignment/>
      <protection/>
    </xf>
    <xf numFmtId="165" fontId="2" fillId="46" borderId="15" xfId="0" applyNumberFormat="1" applyFont="1" applyFill="1" applyBorder="1" applyAlignment="1" applyProtection="1">
      <alignment/>
      <protection/>
    </xf>
    <xf numFmtId="165" fontId="2" fillId="46" borderId="78" xfId="0" applyNumberFormat="1" applyFont="1" applyFill="1" applyBorder="1" applyAlignment="1" applyProtection="1">
      <alignment/>
      <protection/>
    </xf>
    <xf numFmtId="165" fontId="4" fillId="46" borderId="10" xfId="0" applyNumberFormat="1" applyFont="1" applyFill="1" applyBorder="1" applyAlignment="1">
      <alignment horizontal="center" vertical="center"/>
    </xf>
    <xf numFmtId="165" fontId="4" fillId="46" borderId="18" xfId="0" applyNumberFormat="1" applyFont="1" applyFill="1" applyBorder="1" applyAlignment="1" applyProtection="1">
      <alignment/>
      <protection/>
    </xf>
    <xf numFmtId="0" fontId="13" fillId="46" borderId="22" xfId="0" applyFont="1" applyFill="1" applyBorder="1" applyAlignment="1" applyProtection="1">
      <alignment horizontal="left" vertical="center" wrapText="1"/>
      <protection/>
    </xf>
    <xf numFmtId="1" fontId="4" fillId="46" borderId="10" xfId="0" applyNumberFormat="1" applyFont="1" applyFill="1" applyBorder="1" applyAlignment="1" applyProtection="1">
      <alignment/>
      <protection/>
    </xf>
    <xf numFmtId="165" fontId="4" fillId="46" borderId="25" xfId="0" applyNumberFormat="1" applyFont="1" applyFill="1" applyBorder="1" applyAlignment="1" applyProtection="1">
      <alignment/>
      <protection/>
    </xf>
    <xf numFmtId="165" fontId="2" fillId="46" borderId="12" xfId="0" applyNumberFormat="1" applyFont="1" applyFill="1" applyBorder="1" applyAlignment="1" applyProtection="1">
      <alignment/>
      <protection/>
    </xf>
    <xf numFmtId="165" fontId="2" fillId="46" borderId="18" xfId="0" applyNumberFormat="1" applyFont="1" applyFill="1" applyBorder="1" applyAlignment="1" applyProtection="1">
      <alignment/>
      <protection/>
    </xf>
    <xf numFmtId="0" fontId="13" fillId="46" borderId="22" xfId="0" applyFont="1" applyFill="1" applyBorder="1" applyAlignment="1" applyProtection="1">
      <alignment horizontal="left" vertical="center"/>
      <protection/>
    </xf>
    <xf numFmtId="165" fontId="2" fillId="46" borderId="10" xfId="0" applyNumberFormat="1" applyFont="1" applyFill="1" applyBorder="1" applyAlignment="1" applyProtection="1">
      <alignment horizontal="right"/>
      <protection/>
    </xf>
    <xf numFmtId="165" fontId="2" fillId="46" borderId="19" xfId="0" applyNumberFormat="1" applyFont="1" applyFill="1" applyBorder="1" applyAlignment="1" applyProtection="1">
      <alignment horizontal="right"/>
      <protection/>
    </xf>
    <xf numFmtId="0" fontId="13" fillId="46" borderId="22" xfId="0" applyFont="1" applyFill="1" applyBorder="1" applyAlignment="1">
      <alignment horizontal="left" vertical="center"/>
    </xf>
    <xf numFmtId="0" fontId="39" fillId="46" borderId="22" xfId="0" applyFont="1" applyFill="1" applyBorder="1" applyAlignment="1">
      <alignment vertical="center"/>
    </xf>
    <xf numFmtId="0" fontId="4" fillId="46" borderId="10" xfId="0" applyFont="1" applyFill="1" applyBorder="1" applyAlignment="1" applyProtection="1">
      <alignment/>
      <protection/>
    </xf>
    <xf numFmtId="0" fontId="13" fillId="46" borderId="22" xfId="0" applyFont="1" applyFill="1" applyBorder="1" applyAlignment="1">
      <alignment horizontal="left" vertical="center" wrapText="1"/>
    </xf>
    <xf numFmtId="0" fontId="4" fillId="46" borderId="17" xfId="0" applyFont="1" applyFill="1" applyBorder="1" applyAlignment="1" applyProtection="1">
      <alignment/>
      <protection/>
    </xf>
    <xf numFmtId="0" fontId="39" fillId="46" borderId="22" xfId="0" applyFont="1" applyFill="1" applyBorder="1" applyAlignment="1">
      <alignment horizontal="left" vertical="center" indent="1"/>
    </xf>
    <xf numFmtId="1" fontId="4" fillId="46" borderId="17" xfId="0" applyNumberFormat="1" applyFont="1" applyFill="1" applyBorder="1" applyAlignment="1" applyProtection="1">
      <alignment/>
      <protection/>
    </xf>
    <xf numFmtId="0" fontId="13" fillId="46" borderId="25" xfId="0" applyFont="1" applyFill="1" applyBorder="1" applyAlignment="1" applyProtection="1">
      <alignment horizontal="left"/>
      <protection/>
    </xf>
    <xf numFmtId="0" fontId="13" fillId="46" borderId="33" xfId="0" applyFont="1" applyFill="1" applyBorder="1" applyAlignment="1" applyProtection="1">
      <alignment horizontal="left"/>
      <protection/>
    </xf>
    <xf numFmtId="0" fontId="13" fillId="46" borderId="44" xfId="0" applyFont="1" applyFill="1" applyBorder="1" applyAlignment="1" applyProtection="1">
      <alignment horizontal="left"/>
      <protection/>
    </xf>
    <xf numFmtId="165" fontId="13" fillId="46" borderId="23" xfId="0" applyNumberFormat="1" applyFont="1" applyFill="1" applyBorder="1" applyAlignment="1" applyProtection="1">
      <alignment horizontal="left"/>
      <protection/>
    </xf>
    <xf numFmtId="165" fontId="13" fillId="46" borderId="23" xfId="0" applyNumberFormat="1" applyFont="1" applyFill="1" applyBorder="1" applyAlignment="1" applyProtection="1">
      <alignment horizontal="left" indent="1"/>
      <protection/>
    </xf>
    <xf numFmtId="165" fontId="13" fillId="46" borderId="42" xfId="0" applyNumberFormat="1" applyFont="1" applyFill="1" applyBorder="1" applyAlignment="1" applyProtection="1">
      <alignment horizontal="left" indent="1"/>
      <protection/>
    </xf>
    <xf numFmtId="165" fontId="13" fillId="46" borderId="36" xfId="0" applyNumberFormat="1" applyFont="1" applyFill="1" applyBorder="1" applyAlignment="1" applyProtection="1">
      <alignment horizontal="left" indent="1"/>
      <protection/>
    </xf>
    <xf numFmtId="165" fontId="27" fillId="46" borderId="10" xfId="0" applyNumberFormat="1" applyFont="1" applyFill="1" applyBorder="1" applyAlignment="1" applyProtection="1">
      <alignment/>
      <protection/>
    </xf>
    <xf numFmtId="165" fontId="27" fillId="46" borderId="19" xfId="0" applyNumberFormat="1" applyFont="1" applyFill="1" applyBorder="1" applyAlignment="1" applyProtection="1">
      <alignment/>
      <protection/>
    </xf>
    <xf numFmtId="165" fontId="13" fillId="46" borderId="36" xfId="0" applyNumberFormat="1" applyFont="1" applyFill="1" applyBorder="1" applyAlignment="1" applyProtection="1">
      <alignment horizontal="left"/>
      <protection/>
    </xf>
    <xf numFmtId="0" fontId="13" fillId="46" borderId="44" xfId="0" applyFont="1" applyFill="1" applyBorder="1" applyAlignment="1" applyProtection="1">
      <alignment vertical="center"/>
      <protection/>
    </xf>
    <xf numFmtId="0" fontId="13" fillId="46" borderId="34" xfId="0" applyFont="1" applyFill="1" applyBorder="1" applyAlignment="1" applyProtection="1">
      <alignment vertical="center" wrapText="1"/>
      <protection/>
    </xf>
    <xf numFmtId="0" fontId="13" fillId="46" borderId="38" xfId="0" applyFont="1" applyFill="1" applyBorder="1" applyAlignment="1" applyProtection="1">
      <alignment vertical="center" wrapText="1"/>
      <protection/>
    </xf>
    <xf numFmtId="165" fontId="4" fillId="46" borderId="23" xfId="0" applyNumberFormat="1" applyFont="1" applyFill="1" applyBorder="1" applyAlignment="1" applyProtection="1">
      <alignment/>
      <protection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165" fontId="4" fillId="0" borderId="15" xfId="0" applyNumberFormat="1" applyFont="1" applyFill="1" applyBorder="1" applyAlignment="1" applyProtection="1">
      <alignment/>
      <protection locked="0"/>
    </xf>
    <xf numFmtId="165" fontId="4" fillId="0" borderId="78" xfId="0" applyNumberFormat="1" applyFont="1" applyFill="1" applyBorder="1" applyAlignment="1" applyProtection="1">
      <alignment/>
      <protection locked="0"/>
    </xf>
    <xf numFmtId="165" fontId="4" fillId="0" borderId="12" xfId="0" applyNumberFormat="1" applyFont="1" applyFill="1" applyBorder="1" applyAlignment="1" applyProtection="1">
      <alignment/>
      <protection locked="0"/>
    </xf>
    <xf numFmtId="165" fontId="4" fillId="0" borderId="16" xfId="0" applyNumberFormat="1" applyFont="1" applyFill="1" applyBorder="1" applyAlignment="1" applyProtection="1">
      <alignment/>
      <protection locked="0"/>
    </xf>
    <xf numFmtId="165" fontId="4" fillId="0" borderId="13" xfId="0" applyNumberFormat="1" applyFont="1" applyFill="1" applyBorder="1" applyAlignment="1" applyProtection="1">
      <alignment/>
      <protection locked="0"/>
    </xf>
    <xf numFmtId="165" fontId="4" fillId="0" borderId="79" xfId="0" applyNumberFormat="1" applyFont="1" applyFill="1" applyBorder="1" applyAlignment="1" applyProtection="1">
      <alignment/>
      <protection locked="0"/>
    </xf>
    <xf numFmtId="165" fontId="2" fillId="0" borderId="78" xfId="0" applyNumberFormat="1" applyFont="1" applyFill="1" applyBorder="1" applyAlignment="1" applyProtection="1">
      <alignment/>
      <protection locked="0"/>
    </xf>
    <xf numFmtId="165" fontId="2" fillId="0" borderId="12" xfId="0" applyNumberFormat="1" applyFont="1" applyFill="1" applyBorder="1" applyAlignment="1" applyProtection="1">
      <alignment/>
      <protection locked="0"/>
    </xf>
    <xf numFmtId="165" fontId="2" fillId="0" borderId="16" xfId="0" applyNumberFormat="1" applyFont="1" applyFill="1" applyBorder="1" applyAlignment="1" applyProtection="1">
      <alignment/>
      <protection locked="0"/>
    </xf>
    <xf numFmtId="165" fontId="2" fillId="0" borderId="18" xfId="0" applyNumberFormat="1" applyFont="1" applyFill="1" applyBorder="1" applyAlignment="1" applyProtection="1">
      <alignment/>
      <protection/>
    </xf>
    <xf numFmtId="165" fontId="2" fillId="0" borderId="80" xfId="0" applyNumberFormat="1" applyFont="1" applyFill="1" applyBorder="1" applyAlignment="1" applyProtection="1">
      <alignment/>
      <protection/>
    </xf>
    <xf numFmtId="165" fontId="2" fillId="0" borderId="73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/>
      <protection locked="0"/>
    </xf>
    <xf numFmtId="165" fontId="2" fillId="0" borderId="53" xfId="0" applyNumberFormat="1" applyFont="1" applyFill="1" applyBorder="1" applyAlignment="1" applyProtection="1">
      <alignment/>
      <protection locked="0"/>
    </xf>
    <xf numFmtId="165" fontId="2" fillId="0" borderId="72" xfId="0" applyNumberFormat="1" applyFont="1" applyFill="1" applyBorder="1" applyAlignment="1" applyProtection="1">
      <alignment/>
      <protection locked="0"/>
    </xf>
    <xf numFmtId="165" fontId="2" fillId="0" borderId="81" xfId="0" applyNumberFormat="1" applyFont="1" applyFill="1" applyBorder="1" applyAlignment="1" applyProtection="1">
      <alignment/>
      <protection locked="0"/>
    </xf>
    <xf numFmtId="165" fontId="2" fillId="0" borderId="18" xfId="0" applyNumberFormat="1" applyFont="1" applyFill="1" applyBorder="1" applyAlignment="1" applyProtection="1">
      <alignment/>
      <protection locked="0"/>
    </xf>
    <xf numFmtId="165" fontId="2" fillId="0" borderId="82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right"/>
      <protection locked="0"/>
    </xf>
    <xf numFmtId="165" fontId="2" fillId="0" borderId="8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73" xfId="0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/>
      <protection/>
    </xf>
    <xf numFmtId="1" fontId="4" fillId="0" borderId="61" xfId="0" applyNumberFormat="1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1" fontId="4" fillId="0" borderId="12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67" xfId="0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/>
      <protection/>
    </xf>
    <xf numFmtId="0" fontId="2" fillId="0" borderId="79" xfId="0" applyFont="1" applyFill="1" applyBorder="1" applyAlignment="1" applyProtection="1">
      <alignment/>
      <protection locked="0"/>
    </xf>
    <xf numFmtId="165" fontId="2" fillId="0" borderId="12" xfId="0" applyNumberFormat="1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right"/>
      <protection locked="0"/>
    </xf>
    <xf numFmtId="165" fontId="2" fillId="0" borderId="53" xfId="0" applyNumberFormat="1" applyFont="1" applyFill="1" applyBorder="1" applyAlignment="1" applyProtection="1">
      <alignment/>
      <protection/>
    </xf>
    <xf numFmtId="0" fontId="2" fillId="0" borderId="53" xfId="0" applyFont="1" applyFill="1" applyBorder="1" applyAlignment="1" applyProtection="1">
      <alignment/>
      <protection locked="0"/>
    </xf>
    <xf numFmtId="0" fontId="2" fillId="0" borderId="81" xfId="0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 horizontal="right" wrapText="1"/>
      <protection locked="0"/>
    </xf>
    <xf numFmtId="165" fontId="2" fillId="0" borderId="10" xfId="0" applyNumberFormat="1" applyFont="1" applyFill="1" applyBorder="1" applyAlignment="1" applyProtection="1">
      <alignment/>
      <protection locked="0"/>
    </xf>
    <xf numFmtId="165" fontId="2" fillId="0" borderId="19" xfId="0" applyNumberFormat="1" applyFont="1" applyFill="1" applyBorder="1" applyAlignment="1" applyProtection="1">
      <alignment/>
      <protection locked="0"/>
    </xf>
    <xf numFmtId="165" fontId="2" fillId="0" borderId="11" xfId="0" applyNumberFormat="1" applyFont="1" applyFill="1" applyBorder="1" applyAlignment="1" applyProtection="1">
      <alignment/>
      <protection locked="0"/>
    </xf>
    <xf numFmtId="165" fontId="2" fillId="0" borderId="83" xfId="0" applyNumberFormat="1" applyFont="1" applyFill="1" applyBorder="1" applyAlignment="1" applyProtection="1">
      <alignment/>
      <protection locked="0"/>
    </xf>
    <xf numFmtId="165" fontId="2" fillId="0" borderId="13" xfId="0" applyNumberFormat="1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 horizontal="right"/>
      <protection locked="0"/>
    </xf>
    <xf numFmtId="165" fontId="2" fillId="0" borderId="79" xfId="0" applyNumberFormat="1" applyFont="1" applyFill="1" applyBorder="1" applyAlignment="1" applyProtection="1">
      <alignment/>
      <protection locked="0"/>
    </xf>
    <xf numFmtId="165" fontId="2" fillId="0" borderId="15" xfId="0" applyNumberFormat="1" applyFont="1" applyFill="1" applyBorder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 horizontal="right"/>
      <protection/>
    </xf>
    <xf numFmtId="165" fontId="2" fillId="0" borderId="12" xfId="0" applyNumberFormat="1" applyFont="1" applyFill="1" applyBorder="1" applyAlignment="1" applyProtection="1">
      <alignment/>
      <protection/>
    </xf>
    <xf numFmtId="165" fontId="2" fillId="0" borderId="73" xfId="0" applyNumberFormat="1" applyFont="1" applyFill="1" applyBorder="1" applyAlignment="1" applyProtection="1">
      <alignment/>
      <protection locked="0"/>
    </xf>
    <xf numFmtId="165" fontId="2" fillId="0" borderId="18" xfId="0" applyNumberFormat="1" applyFont="1" applyFill="1" applyBorder="1" applyAlignment="1" applyProtection="1">
      <alignment/>
      <protection/>
    </xf>
    <xf numFmtId="165" fontId="4" fillId="0" borderId="84" xfId="0" applyNumberFormat="1" applyFont="1" applyFill="1" applyBorder="1" applyAlignment="1" applyProtection="1">
      <alignment horizontal="right"/>
      <protection/>
    </xf>
    <xf numFmtId="165" fontId="2" fillId="0" borderId="51" xfId="0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83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80" xfId="0" applyFont="1" applyFill="1" applyBorder="1" applyAlignment="1" applyProtection="1">
      <alignment/>
      <protection locked="0"/>
    </xf>
    <xf numFmtId="165" fontId="2" fillId="0" borderId="15" xfId="0" applyNumberFormat="1" applyFont="1" applyFill="1" applyBorder="1" applyAlignment="1" applyProtection="1">
      <alignment/>
      <protection locked="0"/>
    </xf>
    <xf numFmtId="165" fontId="2" fillId="0" borderId="78" xfId="0" applyNumberFormat="1" applyFont="1" applyFill="1" applyBorder="1" applyAlignment="1" applyProtection="1">
      <alignment/>
      <protection locked="0"/>
    </xf>
    <xf numFmtId="165" fontId="2" fillId="0" borderId="12" xfId="0" applyNumberFormat="1" applyFont="1" applyFill="1" applyBorder="1" applyAlignment="1" applyProtection="1">
      <alignment/>
      <protection locked="0"/>
    </xf>
    <xf numFmtId="165" fontId="2" fillId="0" borderId="16" xfId="0" applyNumberFormat="1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165" fontId="4" fillId="0" borderId="19" xfId="0" applyNumberFormat="1" applyFont="1" applyFill="1" applyBorder="1" applyAlignment="1" applyProtection="1">
      <alignment/>
      <protection locked="0"/>
    </xf>
    <xf numFmtId="165" fontId="15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17" xfId="0" applyNumberFormat="1" applyFont="1" applyFill="1" applyBorder="1" applyAlignment="1" applyProtection="1">
      <alignment/>
      <protection locked="0"/>
    </xf>
    <xf numFmtId="165" fontId="2" fillId="0" borderId="65" xfId="0" applyNumberFormat="1" applyFont="1" applyFill="1" applyBorder="1" applyAlignment="1" applyProtection="1">
      <alignment/>
      <protection locked="0"/>
    </xf>
    <xf numFmtId="165" fontId="2" fillId="0" borderId="27" xfId="0" applyNumberFormat="1" applyFont="1" applyFill="1" applyBorder="1" applyAlignment="1" applyProtection="1">
      <alignment/>
      <protection locked="0"/>
    </xf>
    <xf numFmtId="165" fontId="2" fillId="0" borderId="85" xfId="0" applyNumberFormat="1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78" xfId="0" applyFont="1" applyFill="1" applyBorder="1" applyAlignment="1" applyProtection="1">
      <alignment/>
      <protection locked="0"/>
    </xf>
    <xf numFmtId="165" fontId="14" fillId="38" borderId="61" xfId="0" applyNumberFormat="1" applyFont="1" applyFill="1" applyBorder="1" applyAlignment="1" applyProtection="1">
      <alignment horizontal="center" vertical="center"/>
      <protection/>
    </xf>
    <xf numFmtId="165" fontId="14" fillId="38" borderId="44" xfId="0" applyNumberFormat="1" applyFont="1" applyFill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/>
      <protection/>
    </xf>
    <xf numFmtId="0" fontId="4" fillId="38" borderId="17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 locked="0"/>
    </xf>
    <xf numFmtId="165" fontId="4" fillId="46" borderId="15" xfId="0" applyNumberFormat="1" applyFont="1" applyFill="1" applyBorder="1" applyAlignment="1" applyProtection="1">
      <alignment horizontal="right"/>
      <protection/>
    </xf>
    <xf numFmtId="165" fontId="4" fillId="46" borderId="10" xfId="0" applyNumberFormat="1" applyFont="1" applyFill="1" applyBorder="1" applyAlignment="1" applyProtection="1">
      <alignment horizontal="right"/>
      <protection/>
    </xf>
    <xf numFmtId="165" fontId="4" fillId="46" borderId="19" xfId="0" applyNumberFormat="1" applyFont="1" applyFill="1" applyBorder="1" applyAlignment="1" applyProtection="1">
      <alignment horizontal="right"/>
      <protection/>
    </xf>
    <xf numFmtId="165" fontId="4" fillId="33" borderId="15" xfId="0" applyNumberFormat="1" applyFont="1" applyFill="1" applyBorder="1" applyAlignment="1" applyProtection="1">
      <alignment horizontal="right"/>
      <protection/>
    </xf>
    <xf numFmtId="165" fontId="4" fillId="43" borderId="15" xfId="0" applyNumberFormat="1" applyFont="1" applyFill="1" applyBorder="1" applyAlignment="1" applyProtection="1">
      <alignment horizontal="right"/>
      <protection/>
    </xf>
    <xf numFmtId="165" fontId="4" fillId="33" borderId="78" xfId="0" applyNumberFormat="1" applyFont="1" applyFill="1" applyBorder="1" applyAlignment="1" applyProtection="1">
      <alignment horizontal="right"/>
      <protection/>
    </xf>
    <xf numFmtId="165" fontId="4" fillId="43" borderId="11" xfId="0" applyNumberFormat="1" applyFont="1" applyFill="1" applyBorder="1" applyAlignment="1" applyProtection="1">
      <alignment horizontal="right"/>
      <protection/>
    </xf>
    <xf numFmtId="165" fontId="2" fillId="0" borderId="11" xfId="0" applyNumberFormat="1" applyFont="1" applyFill="1" applyBorder="1" applyAlignment="1" applyProtection="1">
      <alignment horizontal="right"/>
      <protection locked="0"/>
    </xf>
    <xf numFmtId="165" fontId="2" fillId="0" borderId="83" xfId="0" applyNumberFormat="1" applyFont="1" applyFill="1" applyBorder="1" applyAlignment="1" applyProtection="1">
      <alignment horizontal="right"/>
      <protection locked="0"/>
    </xf>
    <xf numFmtId="165" fontId="4" fillId="46" borderId="11" xfId="0" applyNumberFormat="1" applyFont="1" applyFill="1" applyBorder="1" applyAlignment="1" applyProtection="1">
      <alignment horizontal="right"/>
      <protection/>
    </xf>
    <xf numFmtId="165" fontId="2" fillId="0" borderId="12" xfId="0" applyNumberFormat="1" applyFont="1" applyFill="1" applyBorder="1" applyAlignment="1" applyProtection="1">
      <alignment horizontal="right"/>
      <protection locked="0"/>
    </xf>
    <xf numFmtId="165" fontId="2" fillId="0" borderId="16" xfId="0" applyNumberFormat="1" applyFont="1" applyFill="1" applyBorder="1" applyAlignment="1" applyProtection="1">
      <alignment horizontal="right"/>
      <protection locked="0"/>
    </xf>
    <xf numFmtId="165" fontId="2" fillId="0" borderId="18" xfId="0" applyNumberFormat="1" applyFont="1" applyFill="1" applyBorder="1" applyAlignment="1" applyProtection="1">
      <alignment horizontal="right"/>
      <protection locked="0"/>
    </xf>
    <xf numFmtId="165" fontId="2" fillId="0" borderId="59" xfId="0" applyNumberFormat="1" applyFont="1" applyFill="1" applyBorder="1" applyAlignment="1" applyProtection="1">
      <alignment horizontal="right"/>
      <protection locked="0"/>
    </xf>
    <xf numFmtId="165" fontId="2" fillId="0" borderId="80" xfId="0" applyNumberFormat="1" applyFont="1" applyFill="1" applyBorder="1" applyAlignment="1" applyProtection="1">
      <alignment horizontal="right"/>
      <protection locked="0"/>
    </xf>
    <xf numFmtId="165" fontId="4" fillId="46" borderId="12" xfId="0" applyNumberFormat="1" applyFont="1" applyFill="1" applyBorder="1" applyAlignment="1" applyProtection="1">
      <alignment horizontal="right"/>
      <protection/>
    </xf>
    <xf numFmtId="165" fontId="2" fillId="0" borderId="53" xfId="0" applyNumberFormat="1" applyFont="1" applyFill="1" applyBorder="1" applyAlignment="1" applyProtection="1">
      <alignment horizontal="right"/>
      <protection locked="0"/>
    </xf>
    <xf numFmtId="165" fontId="2" fillId="0" borderId="81" xfId="0" applyNumberFormat="1" applyFont="1" applyFill="1" applyBorder="1" applyAlignment="1" applyProtection="1">
      <alignment horizontal="right"/>
      <protection locked="0"/>
    </xf>
    <xf numFmtId="165" fontId="4" fillId="46" borderId="18" xfId="0" applyNumberFormat="1" applyFont="1" applyFill="1" applyBorder="1" applyAlignment="1" applyProtection="1">
      <alignment horizontal="right"/>
      <protection/>
    </xf>
    <xf numFmtId="165" fontId="4" fillId="46" borderId="78" xfId="0" applyNumberFormat="1" applyFont="1" applyFill="1" applyBorder="1" applyAlignment="1" applyProtection="1">
      <alignment horizontal="right"/>
      <protection/>
    </xf>
    <xf numFmtId="165" fontId="2" fillId="0" borderId="15" xfId="0" applyNumberFormat="1" applyFont="1" applyFill="1" applyBorder="1" applyAlignment="1" applyProtection="1">
      <alignment horizontal="right"/>
      <protection locked="0"/>
    </xf>
    <xf numFmtId="165" fontId="4" fillId="0" borderId="11" xfId="0" applyNumberFormat="1" applyFont="1" applyFill="1" applyBorder="1" applyAlignment="1" applyProtection="1">
      <alignment horizontal="right"/>
      <protection/>
    </xf>
    <xf numFmtId="165" fontId="2" fillId="0" borderId="78" xfId="0" applyNumberFormat="1" applyFont="1" applyFill="1" applyBorder="1" applyAlignment="1" applyProtection="1">
      <alignment horizontal="right"/>
      <protection locked="0"/>
    </xf>
    <xf numFmtId="165" fontId="4" fillId="46" borderId="51" xfId="0" applyNumberFormat="1" applyFont="1" applyFill="1" applyBorder="1" applyAlignment="1" applyProtection="1">
      <alignment horizontal="right"/>
      <protection/>
    </xf>
    <xf numFmtId="165" fontId="4" fillId="46" borderId="53" xfId="0" applyNumberFormat="1" applyFont="1" applyFill="1" applyBorder="1" applyAlignment="1" applyProtection="1">
      <alignment horizontal="right"/>
      <protection/>
    </xf>
    <xf numFmtId="165" fontId="4" fillId="43" borderId="18" xfId="0" applyNumberFormat="1" applyFont="1" applyFill="1" applyBorder="1" applyAlignment="1" applyProtection="1">
      <alignment horizontal="right"/>
      <protection/>
    </xf>
    <xf numFmtId="165" fontId="0" fillId="0" borderId="63" xfId="0" applyNumberFormat="1" applyBorder="1" applyAlignment="1" applyProtection="1">
      <alignment/>
      <protection/>
    </xf>
    <xf numFmtId="165" fontId="4" fillId="0" borderId="63" xfId="0" applyNumberFormat="1" applyFont="1" applyFill="1" applyBorder="1" applyAlignment="1" applyProtection="1">
      <alignment/>
      <protection/>
    </xf>
    <xf numFmtId="165" fontId="4" fillId="43" borderId="27" xfId="0" applyNumberFormat="1" applyFont="1" applyFill="1" applyBorder="1" applyAlignment="1" applyProtection="1">
      <alignment horizontal="right"/>
      <protection/>
    </xf>
    <xf numFmtId="165" fontId="4" fillId="46" borderId="27" xfId="0" applyNumberFormat="1" applyFont="1" applyFill="1" applyBorder="1" applyAlignment="1" applyProtection="1">
      <alignment horizontal="right"/>
      <protection/>
    </xf>
    <xf numFmtId="0" fontId="2" fillId="43" borderId="55" xfId="0" applyFont="1" applyFill="1" applyBorder="1" applyAlignment="1" applyProtection="1">
      <alignment horizontal="left" indent="5"/>
      <protection/>
    </xf>
    <xf numFmtId="0" fontId="2" fillId="43" borderId="29" xfId="0" applyFont="1" applyFill="1" applyBorder="1" applyAlignment="1" applyProtection="1">
      <alignment horizontal="right"/>
      <protection/>
    </xf>
    <xf numFmtId="165" fontId="4" fillId="43" borderId="12" xfId="0" applyNumberFormat="1" applyFont="1" applyFill="1" applyBorder="1" applyAlignment="1" applyProtection="1">
      <alignment horizontal="right"/>
      <protection/>
    </xf>
    <xf numFmtId="165" fontId="2" fillId="43" borderId="12" xfId="0" applyNumberFormat="1" applyFont="1" applyFill="1" applyBorder="1" applyAlignment="1" applyProtection="1">
      <alignment horizontal="right"/>
      <protection locked="0"/>
    </xf>
    <xf numFmtId="165" fontId="2" fillId="43" borderId="11" xfId="0" applyNumberFormat="1" applyFont="1" applyFill="1" applyBorder="1" applyAlignment="1" applyProtection="1">
      <alignment horizontal="right"/>
      <protection locked="0"/>
    </xf>
    <xf numFmtId="165" fontId="2" fillId="43" borderId="16" xfId="0" applyNumberFormat="1" applyFont="1" applyFill="1" applyBorder="1" applyAlignment="1" applyProtection="1">
      <alignment horizontal="right"/>
      <protection locked="0"/>
    </xf>
    <xf numFmtId="165" fontId="2" fillId="43" borderId="0" xfId="0" applyNumberFormat="1" applyFont="1" applyFill="1" applyBorder="1" applyAlignment="1" applyProtection="1">
      <alignment/>
      <protection locked="0"/>
    </xf>
    <xf numFmtId="49" fontId="2" fillId="0" borderId="73" xfId="0" applyNumberFormat="1" applyFont="1" applyFill="1" applyBorder="1" applyAlignment="1" applyProtection="1">
      <alignment horizontal="left" wrapText="1"/>
      <protection locked="0"/>
    </xf>
    <xf numFmtId="49" fontId="2" fillId="0" borderId="48" xfId="0" applyNumberFormat="1" applyFont="1" applyFill="1" applyBorder="1" applyAlignment="1" applyProtection="1">
      <alignment horizontal="left" wrapText="1"/>
      <protection locked="0"/>
    </xf>
    <xf numFmtId="49" fontId="2" fillId="0" borderId="29" xfId="0" applyNumberFormat="1" applyFont="1" applyFill="1" applyBorder="1" applyAlignment="1" applyProtection="1">
      <alignment horizontal="left" wrapText="1"/>
      <protection locked="0"/>
    </xf>
    <xf numFmtId="49" fontId="2" fillId="0" borderId="73" xfId="0" applyNumberFormat="1" applyFont="1" applyFill="1" applyBorder="1" applyAlignment="1" applyProtection="1">
      <alignment horizontal="left"/>
      <protection locked="0"/>
    </xf>
    <xf numFmtId="49" fontId="2" fillId="0" borderId="48" xfId="0" applyNumberFormat="1" applyFont="1" applyFill="1" applyBorder="1" applyAlignment="1" applyProtection="1">
      <alignment horizontal="left"/>
      <protection locked="0"/>
    </xf>
    <xf numFmtId="49" fontId="2" fillId="0" borderId="29" xfId="0" applyNumberFormat="1" applyFont="1" applyFill="1" applyBorder="1" applyAlignment="1" applyProtection="1">
      <alignment horizontal="left"/>
      <protection locked="0"/>
    </xf>
    <xf numFmtId="0" fontId="4" fillId="0" borderId="73" xfId="0" applyNumberFormat="1" applyFont="1" applyFill="1" applyBorder="1" applyAlignment="1" applyProtection="1">
      <alignment horizontal="right"/>
      <protection locked="0"/>
    </xf>
    <xf numFmtId="0" fontId="4" fillId="0" borderId="29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67" xfId="0" applyNumberFormat="1" applyFont="1" applyFill="1" applyBorder="1" applyAlignment="1" applyProtection="1">
      <alignment horizontal="left" wrapText="1"/>
      <protection locked="0"/>
    </xf>
    <xf numFmtId="49" fontId="2" fillId="0" borderId="74" xfId="0" applyNumberFormat="1" applyFont="1" applyFill="1" applyBorder="1" applyAlignment="1" applyProtection="1">
      <alignment horizontal="left" wrapText="1"/>
      <protection locked="0"/>
    </xf>
    <xf numFmtId="49" fontId="2" fillId="0" borderId="30" xfId="0" applyNumberFormat="1" applyFont="1" applyFill="1" applyBorder="1" applyAlignment="1" applyProtection="1">
      <alignment horizontal="left" wrapText="1"/>
      <protection locked="0"/>
    </xf>
    <xf numFmtId="0" fontId="2" fillId="0" borderId="86" xfId="0" applyFont="1" applyFill="1" applyBorder="1" applyAlignment="1" applyProtection="1">
      <alignment horizontal="center"/>
      <protection locked="0"/>
    </xf>
    <xf numFmtId="0" fontId="4" fillId="0" borderId="67" xfId="0" applyNumberFormat="1" applyFont="1" applyFill="1" applyBorder="1" applyAlignment="1" applyProtection="1">
      <alignment horizontal="right"/>
      <protection locked="0"/>
    </xf>
    <xf numFmtId="0" fontId="4" fillId="0" borderId="3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19" fillId="45" borderId="67" xfId="0" applyFont="1" applyFill="1" applyBorder="1" applyAlignment="1" applyProtection="1">
      <alignment horizontal="left"/>
      <protection/>
    </xf>
    <xf numFmtId="0" fontId="19" fillId="45" borderId="74" xfId="0" applyFont="1" applyFill="1" applyBorder="1" applyAlignment="1" applyProtection="1">
      <alignment horizontal="left"/>
      <protection/>
    </xf>
    <xf numFmtId="0" fontId="19" fillId="45" borderId="30" xfId="0" applyFont="1" applyFill="1" applyBorder="1" applyAlignment="1" applyProtection="1">
      <alignment horizontal="left"/>
      <protection/>
    </xf>
    <xf numFmtId="49" fontId="2" fillId="0" borderId="70" xfId="0" applyNumberFormat="1" applyFont="1" applyFill="1" applyBorder="1" applyAlignment="1" applyProtection="1">
      <alignment horizontal="left"/>
      <protection locked="0"/>
    </xf>
    <xf numFmtId="49" fontId="2" fillId="0" borderId="47" xfId="0" applyNumberFormat="1" applyFont="1" applyFill="1" applyBorder="1" applyAlignment="1" applyProtection="1">
      <alignment horizontal="left"/>
      <protection locked="0"/>
    </xf>
    <xf numFmtId="49" fontId="2" fillId="0" borderId="31" xfId="0" applyNumberFormat="1" applyFont="1" applyFill="1" applyBorder="1" applyAlignment="1" applyProtection="1">
      <alignment horizontal="left"/>
      <protection locked="0"/>
    </xf>
    <xf numFmtId="49" fontId="2" fillId="0" borderId="70" xfId="0" applyNumberFormat="1" applyFont="1" applyFill="1" applyBorder="1" applyAlignment="1" applyProtection="1">
      <alignment horizontal="left" wrapText="1"/>
      <protection locked="0"/>
    </xf>
    <xf numFmtId="49" fontId="2" fillId="0" borderId="47" xfId="0" applyNumberFormat="1" applyFont="1" applyFill="1" applyBorder="1" applyAlignment="1" applyProtection="1">
      <alignment horizontal="left" wrapText="1"/>
      <protection locked="0"/>
    </xf>
    <xf numFmtId="49" fontId="2" fillId="0" borderId="31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70" xfId="0" applyNumberFormat="1" applyFont="1" applyFill="1" applyBorder="1" applyAlignment="1" applyProtection="1">
      <alignment horizontal="right"/>
      <protection locked="0"/>
    </xf>
    <xf numFmtId="0" fontId="4" fillId="0" borderId="31" xfId="0" applyNumberFormat="1" applyFont="1" applyFill="1" applyBorder="1" applyAlignment="1" applyProtection="1">
      <alignment horizontal="right"/>
      <protection locked="0"/>
    </xf>
    <xf numFmtId="49" fontId="2" fillId="0" borderId="67" xfId="0" applyNumberFormat="1" applyFont="1" applyFill="1" applyBorder="1" applyAlignment="1" applyProtection="1">
      <alignment horizontal="left"/>
      <protection locked="0"/>
    </xf>
    <xf numFmtId="49" fontId="2" fillId="0" borderId="74" xfId="0" applyNumberFormat="1" applyFont="1" applyFill="1" applyBorder="1" applyAlignment="1" applyProtection="1">
      <alignment horizontal="left"/>
      <protection locked="0"/>
    </xf>
    <xf numFmtId="49" fontId="2" fillId="0" borderId="30" xfId="0" applyNumberFormat="1" applyFont="1" applyFill="1" applyBorder="1" applyAlignment="1" applyProtection="1">
      <alignment horizontal="left"/>
      <protection locked="0"/>
    </xf>
    <xf numFmtId="49" fontId="7" fillId="0" borderId="12" xfId="0" applyNumberFormat="1" applyFont="1" applyFill="1" applyBorder="1" applyAlignment="1" applyProtection="1">
      <alignment horizontal="left" wrapText="1"/>
      <protection locked="0"/>
    </xf>
    <xf numFmtId="0" fontId="18" fillId="45" borderId="73" xfId="0" applyFont="1" applyFill="1" applyBorder="1" applyAlignment="1" applyProtection="1">
      <alignment horizontal="left"/>
      <protection/>
    </xf>
    <xf numFmtId="0" fontId="18" fillId="45" borderId="48" xfId="0" applyFont="1" applyFill="1" applyBorder="1" applyAlignment="1" applyProtection="1">
      <alignment horizontal="left"/>
      <protection/>
    </xf>
    <xf numFmtId="0" fontId="18" fillId="45" borderId="29" xfId="0" applyFont="1" applyFill="1" applyBorder="1" applyAlignment="1" applyProtection="1">
      <alignment horizontal="left"/>
      <protection/>
    </xf>
    <xf numFmtId="0" fontId="0" fillId="0" borderId="87" xfId="0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49" fontId="2" fillId="0" borderId="73" xfId="0" applyNumberFormat="1" applyFont="1" applyFill="1" applyBorder="1" applyAlignment="1" applyProtection="1">
      <alignment horizontal="left" vertical="top" wrapText="1"/>
      <protection locked="0"/>
    </xf>
    <xf numFmtId="49" fontId="2" fillId="0" borderId="48" xfId="0" applyNumberFormat="1" applyFont="1" applyFill="1" applyBorder="1" applyAlignment="1" applyProtection="1">
      <alignment horizontal="left" vertical="top" wrapText="1"/>
      <protection locked="0"/>
    </xf>
    <xf numFmtId="49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/>
      <protection/>
    </xf>
    <xf numFmtId="0" fontId="5" fillId="0" borderId="67" xfId="0" applyFont="1" applyFill="1" applyBorder="1" applyAlignment="1" applyProtection="1">
      <alignment horizontal="center" wrapText="1"/>
      <protection locked="0"/>
    </xf>
    <xf numFmtId="0" fontId="5" fillId="0" borderId="74" xfId="0" applyFont="1" applyFill="1" applyBorder="1" applyAlignment="1" applyProtection="1">
      <alignment horizontal="center" wrapText="1"/>
      <protection locked="0"/>
    </xf>
    <xf numFmtId="0" fontId="5" fillId="0" borderId="30" xfId="0" applyFont="1" applyFill="1" applyBorder="1" applyAlignment="1" applyProtection="1">
      <alignment horizontal="center" wrapText="1"/>
      <protection locked="0"/>
    </xf>
    <xf numFmtId="0" fontId="18" fillId="45" borderId="67" xfId="0" applyFont="1" applyFill="1" applyBorder="1" applyAlignment="1" applyProtection="1">
      <alignment horizontal="left"/>
      <protection/>
    </xf>
    <xf numFmtId="0" fontId="18" fillId="45" borderId="74" xfId="0" applyFont="1" applyFill="1" applyBorder="1" applyAlignment="1" applyProtection="1">
      <alignment horizontal="left"/>
      <protection/>
    </xf>
    <xf numFmtId="0" fontId="18" fillId="45" borderId="30" xfId="0" applyFont="1" applyFill="1" applyBorder="1" applyAlignment="1" applyProtection="1">
      <alignment horizontal="left"/>
      <protection/>
    </xf>
    <xf numFmtId="49" fontId="5" fillId="0" borderId="67" xfId="0" applyNumberFormat="1" applyFont="1" applyFill="1" applyBorder="1" applyAlignment="1" applyProtection="1">
      <alignment horizontal="center" vertical="top" wrapText="1"/>
      <protection locked="0"/>
    </xf>
    <xf numFmtId="49" fontId="5" fillId="0" borderId="74" xfId="0" applyNumberFormat="1" applyFont="1" applyFill="1" applyBorder="1" applyAlignment="1" applyProtection="1">
      <alignment horizontal="center" vertical="top" wrapText="1"/>
      <protection locked="0"/>
    </xf>
    <xf numFmtId="49" fontId="5" fillId="0" borderId="30" xfId="0" applyNumberFormat="1" applyFont="1" applyFill="1" applyBorder="1" applyAlignment="1" applyProtection="1">
      <alignment horizontal="center" vertical="top" wrapText="1"/>
      <protection locked="0"/>
    </xf>
    <xf numFmtId="0" fontId="9" fillId="38" borderId="10" xfId="0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wrapText="1"/>
      <protection locked="0"/>
    </xf>
    <xf numFmtId="0" fontId="29" fillId="0" borderId="87" xfId="0" applyFont="1" applyFill="1" applyBorder="1" applyAlignment="1" applyProtection="1">
      <alignment horizontal="center"/>
      <protection locked="0"/>
    </xf>
    <xf numFmtId="0" fontId="29" fillId="0" borderId="88" xfId="0" applyFont="1" applyFill="1" applyBorder="1" applyAlignment="1" applyProtection="1">
      <alignment horizontal="center"/>
      <protection locked="0"/>
    </xf>
    <xf numFmtId="0" fontId="18" fillId="45" borderId="70" xfId="0" applyFont="1" applyFill="1" applyBorder="1" applyAlignment="1" applyProtection="1">
      <alignment horizontal="left"/>
      <protection/>
    </xf>
    <xf numFmtId="0" fontId="18" fillId="45" borderId="47" xfId="0" applyFont="1" applyFill="1" applyBorder="1" applyAlignment="1" applyProtection="1">
      <alignment horizontal="left"/>
      <protection/>
    </xf>
    <xf numFmtId="0" fontId="18" fillId="45" borderId="31" xfId="0" applyFont="1" applyFill="1" applyBorder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 horizontal="left" wrapText="1"/>
      <protection locked="0"/>
    </xf>
    <xf numFmtId="0" fontId="9" fillId="38" borderId="61" xfId="0" applyFont="1" applyFill="1" applyBorder="1" applyAlignment="1" applyProtection="1">
      <alignment horizontal="center" vertical="center"/>
      <protection/>
    </xf>
    <xf numFmtId="0" fontId="9" fillId="38" borderId="44" xfId="0" applyFont="1" applyFill="1" applyBorder="1" applyAlignment="1" applyProtection="1">
      <alignment horizontal="center" vertical="center"/>
      <protection/>
    </xf>
    <xf numFmtId="0" fontId="18" fillId="45" borderId="73" xfId="0" applyFont="1" applyFill="1" applyBorder="1" applyAlignment="1" applyProtection="1">
      <alignment horizontal="left" vertical="top"/>
      <protection/>
    </xf>
    <xf numFmtId="0" fontId="18" fillId="45" borderId="48" xfId="0" applyFont="1" applyFill="1" applyBorder="1" applyAlignment="1" applyProtection="1">
      <alignment horizontal="left" vertical="top"/>
      <protection/>
    </xf>
    <xf numFmtId="0" fontId="18" fillId="45" borderId="29" xfId="0" applyFont="1" applyFill="1" applyBorder="1" applyAlignment="1" applyProtection="1">
      <alignment horizontal="left" vertical="top"/>
      <protection/>
    </xf>
    <xf numFmtId="49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18" fillId="45" borderId="72" xfId="0" applyFont="1" applyFill="1" applyBorder="1" applyAlignment="1" applyProtection="1">
      <alignment horizontal="left"/>
      <protection/>
    </xf>
    <xf numFmtId="0" fontId="18" fillId="45" borderId="71" xfId="0" applyFont="1" applyFill="1" applyBorder="1" applyAlignment="1" applyProtection="1">
      <alignment horizontal="left"/>
      <protection/>
    </xf>
    <xf numFmtId="0" fontId="18" fillId="45" borderId="32" xfId="0" applyFont="1" applyFill="1" applyBorder="1" applyAlignment="1" applyProtection="1">
      <alignment horizontal="left"/>
      <protection/>
    </xf>
    <xf numFmtId="0" fontId="18" fillId="45" borderId="75" xfId="0" applyFont="1" applyFill="1" applyBorder="1" applyAlignment="1" applyProtection="1">
      <alignment horizontal="left"/>
      <protection/>
    </xf>
    <xf numFmtId="0" fontId="18" fillId="45" borderId="45" xfId="0" applyFont="1" applyFill="1" applyBorder="1" applyAlignment="1" applyProtection="1">
      <alignment horizontal="left"/>
      <protection/>
    </xf>
    <xf numFmtId="0" fontId="18" fillId="45" borderId="28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5" fillId="0" borderId="86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49" fontId="4" fillId="0" borderId="86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/>
      <protection/>
    </xf>
    <xf numFmtId="0" fontId="4" fillId="0" borderId="86" xfId="0" applyFont="1" applyFill="1" applyBorder="1" applyAlignment="1" applyProtection="1">
      <alignment horizontal="center"/>
      <protection locked="0"/>
    </xf>
    <xf numFmtId="0" fontId="4" fillId="46" borderId="89" xfId="0" applyFont="1" applyFill="1" applyBorder="1" applyAlignment="1" applyProtection="1">
      <alignment horizontal="center" vertical="center" wrapText="1"/>
      <protection/>
    </xf>
    <xf numFmtId="0" fontId="4" fillId="46" borderId="25" xfId="0" applyFont="1" applyFill="1" applyBorder="1" applyAlignment="1" applyProtection="1">
      <alignment horizontal="center" vertical="center" wrapText="1"/>
      <protection/>
    </xf>
    <xf numFmtId="0" fontId="4" fillId="38" borderId="20" xfId="0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15" fillId="38" borderId="20" xfId="0" applyFont="1" applyFill="1" applyBorder="1" applyAlignment="1" applyProtection="1">
      <alignment horizontal="center" vertical="center" wrapText="1"/>
      <protection/>
    </xf>
    <xf numFmtId="0" fontId="15" fillId="38" borderId="90" xfId="0" applyFont="1" applyFill="1" applyBorder="1" applyAlignment="1" applyProtection="1">
      <alignment horizontal="center" vertical="center" wrapText="1"/>
      <protection/>
    </xf>
    <xf numFmtId="0" fontId="13" fillId="45" borderId="22" xfId="0" applyFont="1" applyFill="1" applyBorder="1" applyAlignment="1" applyProtection="1">
      <alignment horizontal="left" vertical="center"/>
      <protection/>
    </xf>
    <xf numFmtId="0" fontId="13" fillId="39" borderId="23" xfId="0" applyFont="1" applyFill="1" applyBorder="1" applyAlignment="1" applyProtection="1">
      <alignment horizontal="left" vertical="center"/>
      <protection/>
    </xf>
    <xf numFmtId="0" fontId="13" fillId="39" borderId="24" xfId="0" applyFont="1" applyFill="1" applyBorder="1" applyAlignment="1" applyProtection="1">
      <alignment horizontal="left" vertical="center"/>
      <protection/>
    </xf>
    <xf numFmtId="0" fontId="15" fillId="38" borderId="20" xfId="0" applyFont="1" applyFill="1" applyBorder="1" applyAlignment="1">
      <alignment horizontal="center" vertical="center" wrapText="1"/>
    </xf>
    <xf numFmtId="0" fontId="15" fillId="38" borderId="90" xfId="0" applyFont="1" applyFill="1" applyBorder="1" applyAlignment="1">
      <alignment horizontal="center" vertical="center" wrapText="1"/>
    </xf>
    <xf numFmtId="165" fontId="4" fillId="38" borderId="20" xfId="0" applyNumberFormat="1" applyFont="1" applyFill="1" applyBorder="1" applyAlignment="1" applyProtection="1">
      <alignment horizontal="center" vertical="center"/>
      <protection/>
    </xf>
    <xf numFmtId="165" fontId="4" fillId="38" borderId="10" xfId="0" applyNumberFormat="1" applyFont="1" applyFill="1" applyBorder="1" applyAlignment="1" applyProtection="1">
      <alignment horizontal="center" vertical="center"/>
      <protection/>
    </xf>
    <xf numFmtId="0" fontId="4" fillId="38" borderId="89" xfId="0" applyFont="1" applyFill="1" applyBorder="1" applyAlignment="1" applyProtection="1">
      <alignment horizontal="center" vertical="center"/>
      <protection/>
    </xf>
    <xf numFmtId="0" fontId="4" fillId="38" borderId="25" xfId="0" applyFont="1" applyFill="1" applyBorder="1" applyAlignment="1" applyProtection="1">
      <alignment horizontal="center" vertical="center"/>
      <protection/>
    </xf>
    <xf numFmtId="165" fontId="15" fillId="38" borderId="66" xfId="0" applyNumberFormat="1" applyFont="1" applyFill="1" applyBorder="1" applyAlignment="1" applyProtection="1">
      <alignment horizontal="center" vertical="center"/>
      <protection/>
    </xf>
    <xf numFmtId="165" fontId="15" fillId="38" borderId="50" xfId="0" applyNumberFormat="1" applyFont="1" applyFill="1" applyBorder="1" applyAlignment="1" applyProtection="1">
      <alignment horizontal="center" vertical="center"/>
      <protection/>
    </xf>
    <xf numFmtId="165" fontId="15" fillId="38" borderId="20" xfId="0" applyNumberFormat="1" applyFont="1" applyFill="1" applyBorder="1" applyAlignment="1" applyProtection="1">
      <alignment horizontal="center" vertical="center"/>
      <protection/>
    </xf>
    <xf numFmtId="165" fontId="15" fillId="38" borderId="90" xfId="0" applyNumberFormat="1" applyFont="1" applyFill="1" applyBorder="1" applyAlignment="1" applyProtection="1">
      <alignment horizontal="center" vertical="center"/>
      <protection/>
    </xf>
    <xf numFmtId="0" fontId="13" fillId="34" borderId="22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65" fontId="14" fillId="38" borderId="91" xfId="0" applyNumberFormat="1" applyFont="1" applyFill="1" applyBorder="1" applyAlignment="1" applyProtection="1">
      <alignment horizontal="center" vertical="center" wrapText="1"/>
      <protection/>
    </xf>
    <xf numFmtId="165" fontId="14" fillId="38" borderId="27" xfId="0" applyNumberFormat="1" applyFont="1" applyFill="1" applyBorder="1" applyAlignment="1" applyProtection="1">
      <alignment horizontal="center" vertical="center" wrapText="1"/>
      <protection/>
    </xf>
    <xf numFmtId="165" fontId="14" fillId="38" borderId="17" xfId="0" applyNumberFormat="1" applyFont="1" applyFill="1" applyBorder="1" applyAlignment="1" applyProtection="1">
      <alignment horizontal="center" vertical="center" wrapText="1"/>
      <protection/>
    </xf>
    <xf numFmtId="165" fontId="14" fillId="38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22" xfId="0" applyFont="1" applyFill="1" applyBorder="1" applyAlignment="1" applyProtection="1">
      <alignment horizontal="left"/>
      <protection/>
    </xf>
    <xf numFmtId="0" fontId="13" fillId="34" borderId="23" xfId="0" applyFont="1" applyFill="1" applyBorder="1" applyAlignment="1" applyProtection="1">
      <alignment horizontal="left"/>
      <protection/>
    </xf>
    <xf numFmtId="0" fontId="13" fillId="34" borderId="24" xfId="0" applyFont="1" applyFill="1" applyBorder="1" applyAlignment="1" applyProtection="1">
      <alignment horizontal="left"/>
      <protection/>
    </xf>
    <xf numFmtId="165" fontId="14" fillId="38" borderId="51" xfId="0" applyNumberFormat="1" applyFont="1" applyFill="1" applyBorder="1" applyAlignment="1" applyProtection="1">
      <alignment horizontal="center" vertical="center" wrapText="1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13" fillId="34" borderId="23" xfId="0" applyFont="1" applyFill="1" applyBorder="1" applyAlignment="1" applyProtection="1">
      <alignment horizontal="left" vertical="center"/>
      <protection/>
    </xf>
    <xf numFmtId="0" fontId="13" fillId="34" borderId="24" xfId="0" applyFont="1" applyFill="1" applyBorder="1" applyAlignment="1" applyProtection="1">
      <alignment horizontal="left" vertical="center"/>
      <protection/>
    </xf>
    <xf numFmtId="0" fontId="4" fillId="38" borderId="92" xfId="0" applyFont="1" applyFill="1" applyBorder="1" applyAlignment="1" applyProtection="1">
      <alignment horizontal="center" vertical="center" wrapText="1"/>
      <protection/>
    </xf>
    <xf numFmtId="0" fontId="4" fillId="38" borderId="37" xfId="0" applyFont="1" applyFill="1" applyBorder="1" applyAlignment="1" applyProtection="1">
      <alignment horizontal="center" vertical="center" wrapText="1"/>
      <protection/>
    </xf>
    <xf numFmtId="0" fontId="4" fillId="38" borderId="52" xfId="0" applyFont="1" applyFill="1" applyBorder="1" applyAlignment="1" applyProtection="1">
      <alignment horizontal="center" vertical="center" wrapText="1"/>
      <protection/>
    </xf>
    <xf numFmtId="165" fontId="14" fillId="38" borderId="93" xfId="0" applyNumberFormat="1" applyFont="1" applyFill="1" applyBorder="1" applyAlignment="1" applyProtection="1">
      <alignment horizontal="center" vertical="center" wrapText="1"/>
      <protection/>
    </xf>
    <xf numFmtId="165" fontId="14" fillId="38" borderId="65" xfId="0" applyNumberFormat="1" applyFont="1" applyFill="1" applyBorder="1" applyAlignment="1" applyProtection="1">
      <alignment horizontal="center" vertical="center" wrapText="1"/>
      <protection/>
    </xf>
    <xf numFmtId="165" fontId="14" fillId="38" borderId="66" xfId="0" applyNumberFormat="1" applyFont="1" applyFill="1" applyBorder="1" applyAlignment="1" applyProtection="1">
      <alignment horizontal="center" vertical="center" wrapText="1"/>
      <protection/>
    </xf>
    <xf numFmtId="165" fontId="14" fillId="38" borderId="94" xfId="0" applyNumberFormat="1" applyFont="1" applyFill="1" applyBorder="1" applyAlignment="1" applyProtection="1">
      <alignment horizontal="center" vertical="center" wrapText="1"/>
      <protection/>
    </xf>
    <xf numFmtId="165" fontId="15" fillId="38" borderId="66" xfId="0" applyNumberFormat="1" applyFont="1" applyFill="1" applyBorder="1" applyAlignment="1" applyProtection="1">
      <alignment horizontal="center" vertical="center" wrapText="1"/>
      <protection/>
    </xf>
    <xf numFmtId="165" fontId="15" fillId="38" borderId="50" xfId="0" applyNumberFormat="1" applyFont="1" applyFill="1" applyBorder="1" applyAlignment="1" applyProtection="1">
      <alignment horizontal="center" vertical="center" wrapText="1"/>
      <protection/>
    </xf>
    <xf numFmtId="165" fontId="15" fillId="38" borderId="60" xfId="0" applyNumberFormat="1" applyFont="1" applyFill="1" applyBorder="1" applyAlignment="1" applyProtection="1">
      <alignment horizontal="center" vertical="center" wrapText="1"/>
      <protection/>
    </xf>
    <xf numFmtId="0" fontId="2" fillId="45" borderId="95" xfId="0" applyFont="1" applyFill="1" applyBorder="1" applyAlignment="1" applyProtection="1">
      <alignment horizontal="left"/>
      <protection/>
    </xf>
    <xf numFmtId="0" fontId="2" fillId="45" borderId="47" xfId="0" applyFont="1" applyFill="1" applyBorder="1" applyAlignment="1" applyProtection="1">
      <alignment horizontal="left"/>
      <protection/>
    </xf>
    <xf numFmtId="0" fontId="2" fillId="45" borderId="31" xfId="0" applyFont="1" applyFill="1" applyBorder="1" applyAlignment="1" applyProtection="1">
      <alignment horizontal="left"/>
      <protection/>
    </xf>
    <xf numFmtId="0" fontId="2" fillId="45" borderId="96" xfId="0" applyFont="1" applyFill="1" applyBorder="1" applyAlignment="1" applyProtection="1">
      <alignment horizontal="left"/>
      <protection/>
    </xf>
    <xf numFmtId="0" fontId="2" fillId="45" borderId="48" xfId="0" applyFont="1" applyFill="1" applyBorder="1" applyAlignment="1" applyProtection="1">
      <alignment horizontal="left"/>
      <protection/>
    </xf>
    <xf numFmtId="0" fontId="2" fillId="45" borderId="29" xfId="0" applyFont="1" applyFill="1" applyBorder="1" applyAlignment="1" applyProtection="1">
      <alignment horizontal="left"/>
      <protection/>
    </xf>
    <xf numFmtId="0" fontId="2" fillId="45" borderId="97" xfId="0" applyFont="1" applyFill="1" applyBorder="1" applyAlignment="1" applyProtection="1">
      <alignment horizontal="left"/>
      <protection/>
    </xf>
    <xf numFmtId="0" fontId="2" fillId="45" borderId="49" xfId="0" applyFont="1" applyFill="1" applyBorder="1" applyAlignment="1" applyProtection="1">
      <alignment horizontal="left"/>
      <protection/>
    </xf>
    <xf numFmtId="0" fontId="2" fillId="45" borderId="43" xfId="0" applyFont="1" applyFill="1" applyBorder="1" applyAlignment="1" applyProtection="1">
      <alignment horizontal="left"/>
      <protection/>
    </xf>
    <xf numFmtId="0" fontId="2" fillId="45" borderId="97" xfId="0" applyFont="1" applyFill="1" applyBorder="1" applyAlignment="1" applyProtection="1">
      <alignment horizontal="left" indent="5"/>
      <protection/>
    </xf>
    <xf numFmtId="0" fontId="2" fillId="45" borderId="49" xfId="0" applyFont="1" applyFill="1" applyBorder="1" applyAlignment="1" applyProtection="1">
      <alignment horizontal="left" indent="5"/>
      <protection/>
    </xf>
    <xf numFmtId="165" fontId="2" fillId="0" borderId="82" xfId="0" applyNumberFormat="1" applyFont="1" applyFill="1" applyBorder="1" applyAlignment="1" applyProtection="1">
      <alignment horizontal="center"/>
      <protection locked="0"/>
    </xf>
    <xf numFmtId="165" fontId="2" fillId="0" borderId="98" xfId="0" applyNumberFormat="1" applyFont="1" applyFill="1" applyBorder="1" applyAlignment="1" applyProtection="1">
      <alignment horizontal="center"/>
      <protection locked="0"/>
    </xf>
    <xf numFmtId="165" fontId="11" fillId="38" borderId="10" xfId="0" applyNumberFormat="1" applyFont="1" applyFill="1" applyBorder="1" applyAlignment="1" applyProtection="1">
      <alignment horizontal="center" vertical="center"/>
      <protection/>
    </xf>
    <xf numFmtId="165" fontId="11" fillId="38" borderId="19" xfId="0" applyNumberFormat="1" applyFont="1" applyFill="1" applyBorder="1" applyAlignment="1" applyProtection="1">
      <alignment horizontal="center" vertical="center"/>
      <protection/>
    </xf>
    <xf numFmtId="165" fontId="14" fillId="38" borderId="50" xfId="0" applyNumberFormat="1" applyFont="1" applyFill="1" applyBorder="1" applyAlignment="1" applyProtection="1">
      <alignment horizontal="center" vertical="center"/>
      <protection/>
    </xf>
    <xf numFmtId="165" fontId="14" fillId="38" borderId="94" xfId="0" applyNumberFormat="1" applyFont="1" applyFill="1" applyBorder="1" applyAlignment="1" applyProtection="1">
      <alignment horizontal="center" vertical="center"/>
      <protection/>
    </xf>
    <xf numFmtId="165" fontId="11" fillId="38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20" xfId="0" applyFont="1" applyFill="1" applyBorder="1" applyAlignment="1" applyProtection="1">
      <alignment horizontal="center" vertical="center"/>
      <protection/>
    </xf>
    <xf numFmtId="0" fontId="4" fillId="38" borderId="10" xfId="0" applyFont="1" applyFill="1" applyBorder="1" applyAlignment="1" applyProtection="1">
      <alignment horizontal="center" vertical="center"/>
      <protection/>
    </xf>
    <xf numFmtId="0" fontId="2" fillId="45" borderId="96" xfId="0" applyFont="1" applyFill="1" applyBorder="1" applyAlignment="1" applyProtection="1">
      <alignment horizontal="left" indent="5"/>
      <protection/>
    </xf>
    <xf numFmtId="0" fontId="2" fillId="45" borderId="48" xfId="0" applyFont="1" applyFill="1" applyBorder="1" applyAlignment="1" applyProtection="1">
      <alignment horizontal="left" indent="5"/>
      <protection/>
    </xf>
    <xf numFmtId="165" fontId="2" fillId="0" borderId="73" xfId="0" applyNumberFormat="1" applyFont="1" applyFill="1" applyBorder="1" applyAlignment="1" applyProtection="1">
      <alignment horizontal="center"/>
      <protection locked="0"/>
    </xf>
    <xf numFmtId="165" fontId="2" fillId="0" borderId="99" xfId="0" applyNumberFormat="1" applyFont="1" applyFill="1" applyBorder="1" applyAlignment="1" applyProtection="1">
      <alignment horizontal="center"/>
      <protection locked="0"/>
    </xf>
    <xf numFmtId="165" fontId="2" fillId="0" borderId="61" xfId="0" applyNumberFormat="1" applyFont="1" applyFill="1" applyBorder="1" applyAlignment="1" applyProtection="1">
      <alignment horizontal="center"/>
      <protection locked="0"/>
    </xf>
    <xf numFmtId="165" fontId="2" fillId="0" borderId="24" xfId="0" applyNumberFormat="1" applyFont="1" applyFill="1" applyBorder="1" applyAlignment="1" applyProtection="1">
      <alignment horizontal="center"/>
      <protection locked="0"/>
    </xf>
    <xf numFmtId="165" fontId="13" fillId="34" borderId="23" xfId="0" applyNumberFormat="1" applyFont="1" applyFill="1" applyBorder="1" applyAlignment="1" applyProtection="1">
      <alignment horizontal="center"/>
      <protection/>
    </xf>
    <xf numFmtId="165" fontId="13" fillId="34" borderId="24" xfId="0" applyNumberFormat="1" applyFont="1" applyFill="1" applyBorder="1" applyAlignment="1" applyProtection="1">
      <alignment horizontal="center"/>
      <protection/>
    </xf>
    <xf numFmtId="165" fontId="2" fillId="0" borderId="70" xfId="0" applyNumberFormat="1" applyFont="1" applyFill="1" applyBorder="1" applyAlignment="1" applyProtection="1">
      <alignment horizontal="center"/>
      <protection locked="0"/>
    </xf>
    <xf numFmtId="165" fontId="2" fillId="0" borderId="100" xfId="0" applyNumberFormat="1" applyFont="1" applyFill="1" applyBorder="1" applyAlignment="1" applyProtection="1">
      <alignment horizontal="center"/>
      <protection locked="0"/>
    </xf>
    <xf numFmtId="0" fontId="2" fillId="45" borderId="95" xfId="0" applyFont="1" applyFill="1" applyBorder="1" applyAlignment="1" applyProtection="1">
      <alignment horizontal="left" indent="1"/>
      <protection/>
    </xf>
    <xf numFmtId="0" fontId="2" fillId="45" borderId="47" xfId="0" applyFont="1" applyFill="1" applyBorder="1" applyAlignment="1" applyProtection="1">
      <alignment horizontal="left" indent="1"/>
      <protection/>
    </xf>
    <xf numFmtId="165" fontId="2" fillId="0" borderId="70" xfId="0" applyNumberFormat="1" applyFont="1" applyFill="1" applyBorder="1" applyAlignment="1" applyProtection="1">
      <alignment horizontal="right"/>
      <protection locked="0"/>
    </xf>
    <xf numFmtId="165" fontId="2" fillId="0" borderId="100" xfId="0" applyNumberFormat="1" applyFont="1" applyFill="1" applyBorder="1" applyAlignment="1" applyProtection="1">
      <alignment horizontal="right"/>
      <protection locked="0"/>
    </xf>
    <xf numFmtId="165" fontId="2" fillId="0" borderId="73" xfId="0" applyNumberFormat="1" applyFont="1" applyFill="1" applyBorder="1" applyAlignment="1" applyProtection="1">
      <alignment horizontal="right"/>
      <protection locked="0"/>
    </xf>
    <xf numFmtId="165" fontId="2" fillId="0" borderId="99" xfId="0" applyNumberFormat="1" applyFont="1" applyFill="1" applyBorder="1" applyAlignment="1" applyProtection="1">
      <alignment horizontal="right"/>
      <protection locked="0"/>
    </xf>
    <xf numFmtId="0" fontId="2" fillId="45" borderId="101" xfId="0" applyFont="1" applyFill="1" applyBorder="1" applyAlignment="1" applyProtection="1">
      <alignment horizontal="left" indent="2"/>
      <protection/>
    </xf>
    <xf numFmtId="0" fontId="2" fillId="45" borderId="74" xfId="0" applyFont="1" applyFill="1" applyBorder="1" applyAlignment="1" applyProtection="1">
      <alignment horizontal="left" indent="2"/>
      <protection/>
    </xf>
    <xf numFmtId="165" fontId="2" fillId="0" borderId="67" xfId="0" applyNumberFormat="1" applyFont="1" applyFill="1" applyBorder="1" applyAlignment="1" applyProtection="1">
      <alignment horizontal="right"/>
      <protection locked="0"/>
    </xf>
    <xf numFmtId="165" fontId="2" fillId="0" borderId="102" xfId="0" applyNumberFormat="1" applyFont="1" applyFill="1" applyBorder="1" applyAlignment="1" applyProtection="1">
      <alignment horizontal="right"/>
      <protection locked="0"/>
    </xf>
    <xf numFmtId="0" fontId="2" fillId="45" borderId="101" xfId="0" applyFont="1" applyFill="1" applyBorder="1" applyAlignment="1" applyProtection="1">
      <alignment horizontal="left" indent="5"/>
      <protection/>
    </xf>
    <xf numFmtId="0" fontId="2" fillId="45" borderId="74" xfId="0" applyFont="1" applyFill="1" applyBorder="1" applyAlignment="1" applyProtection="1">
      <alignment horizontal="left" indent="5"/>
      <protection/>
    </xf>
    <xf numFmtId="0" fontId="13" fillId="34" borderId="25" xfId="0" applyFont="1" applyFill="1" applyBorder="1" applyAlignment="1" applyProtection="1">
      <alignment horizontal="left"/>
      <protection/>
    </xf>
    <xf numFmtId="0" fontId="13" fillId="34" borderId="44" xfId="0" applyFont="1" applyFill="1" applyBorder="1" applyAlignment="1" applyProtection="1">
      <alignment horizontal="lef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13" fillId="34" borderId="19" xfId="0" applyFont="1" applyFill="1" applyBorder="1" applyAlignment="1" applyProtection="1">
      <alignment horizontal="left"/>
      <protection/>
    </xf>
    <xf numFmtId="0" fontId="13" fillId="46" borderId="22" xfId="0" applyFont="1" applyFill="1" applyBorder="1" applyAlignment="1" applyProtection="1">
      <alignment horizontal="left"/>
      <protection/>
    </xf>
    <xf numFmtId="0" fontId="13" fillId="46" borderId="23" xfId="0" applyFont="1" applyFill="1" applyBorder="1" applyAlignment="1" applyProtection="1">
      <alignment horizontal="left"/>
      <protection/>
    </xf>
    <xf numFmtId="165" fontId="4" fillId="46" borderId="61" xfId="0" applyNumberFormat="1" applyFont="1" applyFill="1" applyBorder="1" applyAlignment="1" applyProtection="1">
      <alignment/>
      <protection/>
    </xf>
    <xf numFmtId="165" fontId="4" fillId="46" borderId="24" xfId="0" applyNumberFormat="1" applyFont="1" applyFill="1" applyBorder="1" applyAlignment="1" applyProtection="1">
      <alignment/>
      <protection/>
    </xf>
    <xf numFmtId="0" fontId="13" fillId="46" borderId="22" xfId="0" applyFont="1" applyFill="1" applyBorder="1" applyAlignment="1" applyProtection="1">
      <alignment horizontal="left" indent="1"/>
      <protection/>
    </xf>
    <xf numFmtId="0" fontId="13" fillId="46" borderId="23" xfId="0" applyFont="1" applyFill="1" applyBorder="1" applyAlignment="1" applyProtection="1">
      <alignment horizontal="left" indent="1"/>
      <protection/>
    </xf>
    <xf numFmtId="0" fontId="2" fillId="45" borderId="96" xfId="0" applyFont="1" applyFill="1" applyBorder="1" applyAlignment="1" applyProtection="1">
      <alignment horizontal="left" indent="6"/>
      <protection/>
    </xf>
    <xf numFmtId="0" fontId="2" fillId="45" borderId="48" xfId="0" applyFont="1" applyFill="1" applyBorder="1" applyAlignment="1" applyProtection="1">
      <alignment horizontal="left" indent="6"/>
      <protection/>
    </xf>
    <xf numFmtId="0" fontId="2" fillId="45" borderId="96" xfId="0" applyFont="1" applyFill="1" applyBorder="1" applyAlignment="1" applyProtection="1">
      <alignment horizontal="left" indent="11"/>
      <protection/>
    </xf>
    <xf numFmtId="0" fontId="2" fillId="45" borderId="48" xfId="0" applyFont="1" applyFill="1" applyBorder="1" applyAlignment="1" applyProtection="1">
      <alignment horizontal="left" indent="11"/>
      <protection/>
    </xf>
    <xf numFmtId="0" fontId="2" fillId="45" borderId="103" xfId="0" applyFont="1" applyFill="1" applyBorder="1" applyAlignment="1" applyProtection="1">
      <alignment horizontal="left" indent="5"/>
      <protection/>
    </xf>
    <xf numFmtId="0" fontId="2" fillId="45" borderId="71" xfId="0" applyFont="1" applyFill="1" applyBorder="1" applyAlignment="1" applyProtection="1">
      <alignment horizontal="left" indent="5"/>
      <protection/>
    </xf>
    <xf numFmtId="165" fontId="2" fillId="0" borderId="72" xfId="0" applyNumberFormat="1" applyFont="1" applyFill="1" applyBorder="1" applyAlignment="1" applyProtection="1">
      <alignment horizontal="right"/>
      <protection locked="0"/>
    </xf>
    <xf numFmtId="165" fontId="2" fillId="0" borderId="104" xfId="0" applyNumberFormat="1" applyFont="1" applyFill="1" applyBorder="1" applyAlignment="1" applyProtection="1">
      <alignment horizontal="right"/>
      <protection locked="0"/>
    </xf>
    <xf numFmtId="0" fontId="2" fillId="45" borderId="96" xfId="0" applyFont="1" applyFill="1" applyBorder="1" applyAlignment="1" applyProtection="1">
      <alignment horizontal="left" indent="2"/>
      <protection/>
    </xf>
    <xf numFmtId="0" fontId="2" fillId="45" borderId="48" xfId="0" applyFont="1" applyFill="1" applyBorder="1" applyAlignment="1" applyProtection="1">
      <alignment horizontal="left" indent="2"/>
      <protection/>
    </xf>
    <xf numFmtId="0" fontId="2" fillId="45" borderId="96" xfId="0" applyFont="1" applyFill="1" applyBorder="1" applyAlignment="1" applyProtection="1">
      <alignment horizontal="left" indent="7"/>
      <protection/>
    </xf>
    <xf numFmtId="0" fontId="2" fillId="45" borderId="48" xfId="0" applyFont="1" applyFill="1" applyBorder="1" applyAlignment="1" applyProtection="1">
      <alignment horizontal="left" indent="7"/>
      <protection/>
    </xf>
    <xf numFmtId="0" fontId="2" fillId="45" borderId="101" xfId="0" applyFont="1" applyFill="1" applyBorder="1" applyAlignment="1" applyProtection="1">
      <alignment horizontal="left" indent="1"/>
      <protection/>
    </xf>
    <xf numFmtId="0" fontId="2" fillId="45" borderId="74" xfId="0" applyFont="1" applyFill="1" applyBorder="1" applyAlignment="1" applyProtection="1">
      <alignment horizontal="left" indent="1"/>
      <protection/>
    </xf>
    <xf numFmtId="165" fontId="15" fillId="38" borderId="91" xfId="0" applyNumberFormat="1" applyFont="1" applyFill="1" applyBorder="1" applyAlignment="1" applyProtection="1">
      <alignment horizontal="center" vertical="center"/>
      <protection/>
    </xf>
    <xf numFmtId="165" fontId="15" fillId="38" borderId="27" xfId="0" applyNumberFormat="1" applyFont="1" applyFill="1" applyBorder="1" applyAlignment="1" applyProtection="1">
      <alignment horizontal="center" vertical="center"/>
      <protection/>
    </xf>
    <xf numFmtId="165" fontId="15" fillId="38" borderId="17" xfId="0" applyNumberFormat="1" applyFont="1" applyFill="1" applyBorder="1" applyAlignment="1" applyProtection="1">
      <alignment horizontal="center" vertical="center"/>
      <protection/>
    </xf>
    <xf numFmtId="0" fontId="4" fillId="38" borderId="105" xfId="0" applyFont="1" applyFill="1" applyBorder="1" applyAlignment="1" applyProtection="1">
      <alignment horizontal="center" vertical="center"/>
      <protection/>
    </xf>
    <xf numFmtId="0" fontId="4" fillId="38" borderId="50" xfId="0" applyFont="1" applyFill="1" applyBorder="1" applyAlignment="1" applyProtection="1">
      <alignment horizontal="center" vertical="center"/>
      <protection/>
    </xf>
    <xf numFmtId="0" fontId="4" fillId="38" borderId="60" xfId="0" applyFont="1" applyFill="1" applyBorder="1" applyAlignment="1" applyProtection="1">
      <alignment horizontal="center" vertical="center"/>
      <protection/>
    </xf>
    <xf numFmtId="165" fontId="4" fillId="38" borderId="66" xfId="0" applyNumberFormat="1" applyFont="1" applyFill="1" applyBorder="1" applyAlignment="1" applyProtection="1">
      <alignment horizontal="center" vertical="center"/>
      <protection/>
    </xf>
    <xf numFmtId="165" fontId="4" fillId="38" borderId="94" xfId="0" applyNumberFormat="1" applyFont="1" applyFill="1" applyBorder="1" applyAlignment="1" applyProtection="1">
      <alignment horizontal="center" vertical="center"/>
      <protection/>
    </xf>
    <xf numFmtId="165" fontId="14" fillId="38" borderId="61" xfId="0" applyNumberFormat="1" applyFont="1" applyFill="1" applyBorder="1" applyAlignment="1" applyProtection="1">
      <alignment horizontal="center" vertical="center"/>
      <protection/>
    </xf>
    <xf numFmtId="165" fontId="14" fillId="38" borderId="44" xfId="0" applyNumberFormat="1" applyFont="1" applyFill="1" applyBorder="1" applyAlignment="1" applyProtection="1">
      <alignment horizontal="center" vertical="center"/>
      <protection/>
    </xf>
    <xf numFmtId="165" fontId="14" fillId="38" borderId="106" xfId="0" applyNumberFormat="1" applyFont="1" applyFill="1" applyBorder="1" applyAlignment="1" applyProtection="1">
      <alignment horizontal="center" vertical="center"/>
      <protection/>
    </xf>
    <xf numFmtId="165" fontId="14" fillId="38" borderId="107" xfId="0" applyNumberFormat="1" applyFont="1" applyFill="1" applyBorder="1" applyAlignment="1" applyProtection="1">
      <alignment horizontal="center" vertical="center"/>
      <protection/>
    </xf>
    <xf numFmtId="0" fontId="4" fillId="38" borderId="92" xfId="0" applyFont="1" applyFill="1" applyBorder="1" applyAlignment="1" applyProtection="1">
      <alignment horizontal="center" vertical="center"/>
      <protection/>
    </xf>
    <xf numFmtId="0" fontId="4" fillId="38" borderId="37" xfId="0" applyFont="1" applyFill="1" applyBorder="1" applyAlignment="1" applyProtection="1">
      <alignment horizontal="center" vertical="center"/>
      <protection/>
    </xf>
    <xf numFmtId="165" fontId="14" fillId="38" borderId="66" xfId="0" applyNumberFormat="1" applyFont="1" applyFill="1" applyBorder="1" applyAlignment="1" applyProtection="1">
      <alignment horizontal="center" vertical="center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0" fontId="4" fillId="38" borderId="92" xfId="0" applyFont="1" applyFill="1" applyBorder="1" applyAlignment="1" applyProtection="1">
      <alignment horizontal="left" vertical="center" indent="3"/>
      <protection/>
    </xf>
    <xf numFmtId="0" fontId="4" fillId="38" borderId="37" xfId="0" applyFont="1" applyFill="1" applyBorder="1" applyAlignment="1" applyProtection="1">
      <alignment horizontal="left" vertical="center" indent="3"/>
      <protection/>
    </xf>
    <xf numFmtId="165" fontId="14" fillId="38" borderId="91" xfId="0" applyNumberFormat="1" applyFont="1" applyFill="1" applyBorder="1" applyAlignment="1" applyProtection="1">
      <alignment horizontal="center" vertical="center"/>
      <protection/>
    </xf>
    <xf numFmtId="165" fontId="14" fillId="38" borderId="27" xfId="0" applyNumberFormat="1" applyFont="1" applyFill="1" applyBorder="1" applyAlignment="1" applyProtection="1">
      <alignment horizontal="center" vertical="center"/>
      <protection/>
    </xf>
    <xf numFmtId="165" fontId="14" fillId="38" borderId="17" xfId="0" applyNumberFormat="1" applyFont="1" applyFill="1" applyBorder="1" applyAlignment="1" applyProtection="1">
      <alignment horizontal="center" vertical="center"/>
      <protection/>
    </xf>
    <xf numFmtId="165" fontId="2" fillId="0" borderId="108" xfId="0" applyNumberFormat="1" applyFont="1" applyFill="1" applyBorder="1" applyAlignment="1" applyProtection="1">
      <alignment/>
      <protection locked="0"/>
    </xf>
    <xf numFmtId="165" fontId="2" fillId="0" borderId="109" xfId="0" applyNumberFormat="1" applyFont="1" applyFill="1" applyBorder="1" applyAlignment="1" applyProtection="1">
      <alignment/>
      <protection locked="0"/>
    </xf>
    <xf numFmtId="165" fontId="2" fillId="0" borderId="108" xfId="0" applyNumberFormat="1" applyFont="1" applyFill="1" applyBorder="1" applyAlignment="1" applyProtection="1">
      <alignment horizontal="center"/>
      <protection locked="0"/>
    </xf>
    <xf numFmtId="165" fontId="2" fillId="0" borderId="46" xfId="0" applyNumberFormat="1" applyFont="1" applyFill="1" applyBorder="1" applyAlignment="1" applyProtection="1">
      <alignment horizontal="center"/>
      <protection locked="0"/>
    </xf>
    <xf numFmtId="165" fontId="2" fillId="0" borderId="110" xfId="0" applyNumberFormat="1" applyFont="1" applyFill="1" applyBorder="1" applyAlignment="1" applyProtection="1">
      <alignment horizontal="center"/>
      <protection locked="0"/>
    </xf>
    <xf numFmtId="0" fontId="4" fillId="38" borderId="91" xfId="0" applyFont="1" applyFill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/>
      <protection/>
    </xf>
    <xf numFmtId="165" fontId="4" fillId="38" borderId="61" xfId="0" applyNumberFormat="1" applyFont="1" applyFill="1" applyBorder="1" applyAlignment="1" applyProtection="1">
      <alignment horizontal="center" vertical="center"/>
      <protection/>
    </xf>
    <xf numFmtId="165" fontId="4" fillId="38" borderId="23" xfId="0" applyNumberFormat="1" applyFont="1" applyFill="1" applyBorder="1" applyAlignment="1" applyProtection="1">
      <alignment horizontal="center" vertical="center"/>
      <protection/>
    </xf>
    <xf numFmtId="165" fontId="4" fillId="38" borderId="44" xfId="0" applyNumberFormat="1" applyFont="1" applyFill="1" applyBorder="1" applyAlignment="1" applyProtection="1">
      <alignment horizontal="center" vertical="center"/>
      <protection/>
    </xf>
    <xf numFmtId="165" fontId="4" fillId="38" borderId="24" xfId="0" applyNumberFormat="1" applyFont="1" applyFill="1" applyBorder="1" applyAlignment="1" applyProtection="1">
      <alignment horizontal="center" vertical="center"/>
      <protection/>
    </xf>
    <xf numFmtId="165" fontId="2" fillId="0" borderId="46" xfId="0" applyNumberFormat="1" applyFont="1" applyFill="1" applyBorder="1" applyAlignment="1" applyProtection="1">
      <alignment/>
      <protection locked="0"/>
    </xf>
    <xf numFmtId="165" fontId="2" fillId="0" borderId="110" xfId="0" applyNumberFormat="1" applyFont="1" applyFill="1" applyBorder="1" applyAlignment="1" applyProtection="1">
      <alignment/>
      <protection locked="0"/>
    </xf>
    <xf numFmtId="165" fontId="4" fillId="38" borderId="26" xfId="0" applyNumberFormat="1" applyFont="1" applyFill="1" applyBorder="1" applyAlignment="1" applyProtection="1">
      <alignment horizontal="center" vertical="center"/>
      <protection/>
    </xf>
    <xf numFmtId="165" fontId="4" fillId="38" borderId="35" xfId="0" applyNumberFormat="1" applyFont="1" applyFill="1" applyBorder="1" applyAlignment="1" applyProtection="1">
      <alignment horizontal="center" vertical="center"/>
      <protection/>
    </xf>
    <xf numFmtId="165" fontId="4" fillId="38" borderId="41" xfId="0" applyNumberFormat="1" applyFont="1" applyFill="1" applyBorder="1" applyAlignment="1" applyProtection="1">
      <alignment horizontal="center" vertical="center"/>
      <protection/>
    </xf>
    <xf numFmtId="165" fontId="4" fillId="38" borderId="111" xfId="0" applyNumberFormat="1" applyFont="1" applyFill="1" applyBorder="1" applyAlignment="1" applyProtection="1">
      <alignment horizontal="center" vertical="center"/>
      <protection/>
    </xf>
    <xf numFmtId="165" fontId="4" fillId="38" borderId="36" xfId="0" applyNumberFormat="1" applyFont="1" applyFill="1" applyBorder="1" applyAlignment="1" applyProtection="1">
      <alignment horizontal="center" vertical="center"/>
      <protection/>
    </xf>
    <xf numFmtId="165" fontId="4" fillId="38" borderId="42" xfId="0" applyNumberFormat="1" applyFont="1" applyFill="1" applyBorder="1" applyAlignment="1" applyProtection="1">
      <alignment horizontal="center" vertical="center"/>
      <protection/>
    </xf>
    <xf numFmtId="165" fontId="4" fillId="38" borderId="50" xfId="0" applyNumberFormat="1" applyFont="1" applyFill="1" applyBorder="1" applyAlignment="1" applyProtection="1">
      <alignment horizontal="center" vertical="center"/>
      <protection/>
    </xf>
    <xf numFmtId="0" fontId="15" fillId="38" borderId="61" xfId="0" applyFont="1" applyFill="1" applyBorder="1" applyAlignment="1" applyProtection="1">
      <alignment horizontal="center" vertical="center"/>
      <protection/>
    </xf>
    <xf numFmtId="0" fontId="15" fillId="38" borderId="44" xfId="0" applyFont="1" applyFill="1" applyBorder="1" applyAlignment="1" applyProtection="1">
      <alignment horizontal="center" vertical="center"/>
      <protection/>
    </xf>
    <xf numFmtId="0" fontId="15" fillId="38" borderId="66" xfId="0" applyFont="1" applyFill="1" applyBorder="1" applyAlignment="1" applyProtection="1">
      <alignment horizontal="center" vertical="center"/>
      <protection/>
    </xf>
    <xf numFmtId="0" fontId="15" fillId="38" borderId="50" xfId="0" applyFont="1" applyFill="1" applyBorder="1" applyAlignment="1" applyProtection="1">
      <alignment horizontal="center" vertical="center"/>
      <protection/>
    </xf>
    <xf numFmtId="0" fontId="15" fillId="38" borderId="94" xfId="0" applyFont="1" applyFill="1" applyBorder="1" applyAlignment="1" applyProtection="1">
      <alignment horizontal="center" vertical="center"/>
      <protection/>
    </xf>
    <xf numFmtId="0" fontId="15" fillId="38" borderId="10" xfId="0" applyFont="1" applyFill="1" applyBorder="1" applyAlignment="1" applyProtection="1">
      <alignment horizontal="center" vertical="center" wrapText="1"/>
      <protection/>
    </xf>
    <xf numFmtId="0" fontId="15" fillId="38" borderId="19" xfId="0" applyFont="1" applyFill="1" applyBorder="1" applyAlignment="1" applyProtection="1">
      <alignment horizontal="center" vertical="center" wrapText="1"/>
      <protection/>
    </xf>
    <xf numFmtId="0" fontId="2" fillId="0" borderId="108" xfId="0" applyFont="1" applyFill="1" applyBorder="1" applyAlignment="1" applyProtection="1">
      <alignment/>
      <protection locked="0"/>
    </xf>
    <xf numFmtId="0" fontId="2" fillId="0" borderId="110" xfId="0" applyFont="1" applyFill="1" applyBorder="1" applyAlignment="1" applyProtection="1">
      <alignment/>
      <protection locked="0"/>
    </xf>
    <xf numFmtId="0" fontId="15" fillId="38" borderId="20" xfId="0" applyFont="1" applyFill="1" applyBorder="1" applyAlignment="1" applyProtection="1">
      <alignment horizontal="center" vertical="center"/>
      <protection/>
    </xf>
    <xf numFmtId="0" fontId="15" fillId="38" borderId="10" xfId="0" applyFont="1" applyFill="1" applyBorder="1" applyAlignment="1" applyProtection="1">
      <alignment horizontal="center" vertical="center"/>
      <protection/>
    </xf>
    <xf numFmtId="165" fontId="2" fillId="0" borderId="73" xfId="0" applyNumberFormat="1" applyFont="1" applyFill="1" applyBorder="1" applyAlignment="1" applyProtection="1">
      <alignment/>
      <protection locked="0"/>
    </xf>
    <xf numFmtId="165" fontId="2" fillId="0" borderId="48" xfId="0" applyNumberFormat="1" applyFont="1" applyFill="1" applyBorder="1" applyAlignment="1" applyProtection="1">
      <alignment/>
      <protection locked="0"/>
    </xf>
    <xf numFmtId="165" fontId="2" fillId="0" borderId="99" xfId="0" applyNumberFormat="1" applyFont="1" applyFill="1" applyBorder="1" applyAlignment="1" applyProtection="1">
      <alignment/>
      <protection locked="0"/>
    </xf>
    <xf numFmtId="165" fontId="2" fillId="0" borderId="29" xfId="0" applyNumberFormat="1" applyFont="1" applyFill="1" applyBorder="1" applyAlignment="1" applyProtection="1">
      <alignment/>
      <protection locked="0"/>
    </xf>
    <xf numFmtId="165" fontId="2" fillId="0" borderId="82" xfId="0" applyNumberFormat="1" applyFont="1" applyFill="1" applyBorder="1" applyAlignment="1" applyProtection="1">
      <alignment/>
      <protection locked="0"/>
    </xf>
    <xf numFmtId="165" fontId="2" fillId="0" borderId="49" xfId="0" applyNumberFormat="1" applyFont="1" applyFill="1" applyBorder="1" applyAlignment="1" applyProtection="1">
      <alignment/>
      <protection locked="0"/>
    </xf>
    <xf numFmtId="165" fontId="2" fillId="0" borderId="43" xfId="0" applyNumberFormat="1" applyFont="1" applyFill="1" applyBorder="1" applyAlignment="1" applyProtection="1">
      <alignment/>
      <protection locked="0"/>
    </xf>
    <xf numFmtId="0" fontId="15" fillId="38" borderId="24" xfId="0" applyFont="1" applyFill="1" applyBorder="1" applyAlignment="1" applyProtection="1">
      <alignment horizontal="center" vertical="center"/>
      <protection/>
    </xf>
    <xf numFmtId="165" fontId="2" fillId="0" borderId="98" xfId="0" applyNumberFormat="1" applyFont="1" applyFill="1" applyBorder="1" applyAlignment="1" applyProtection="1">
      <alignment/>
      <protection locked="0"/>
    </xf>
    <xf numFmtId="0" fontId="4" fillId="38" borderId="112" xfId="0" applyFont="1" applyFill="1" applyBorder="1" applyAlignment="1" applyProtection="1">
      <alignment horizontal="center" vertical="center"/>
      <protection/>
    </xf>
    <xf numFmtId="0" fontId="4" fillId="38" borderId="35" xfId="0" applyFont="1" applyFill="1" applyBorder="1" applyAlignment="1" applyProtection="1">
      <alignment horizontal="center" vertical="center"/>
      <protection/>
    </xf>
    <xf numFmtId="0" fontId="4" fillId="38" borderId="41" xfId="0" applyFont="1" applyFill="1" applyBorder="1" applyAlignment="1" applyProtection="1">
      <alignment horizontal="center" vertical="center"/>
      <protection/>
    </xf>
    <xf numFmtId="0" fontId="4" fillId="38" borderId="64" xfId="0" applyFont="1" applyFill="1" applyBorder="1" applyAlignment="1" applyProtection="1">
      <alignment horizontal="center" vertical="center"/>
      <protection/>
    </xf>
    <xf numFmtId="0" fontId="4" fillId="38" borderId="36" xfId="0" applyFont="1" applyFill="1" applyBorder="1" applyAlignment="1" applyProtection="1">
      <alignment horizontal="center" vertical="center"/>
      <protection/>
    </xf>
    <xf numFmtId="0" fontId="4" fillId="38" borderId="42" xfId="0" applyFont="1" applyFill="1" applyBorder="1" applyAlignment="1" applyProtection="1">
      <alignment horizontal="center" vertical="center"/>
      <protection/>
    </xf>
    <xf numFmtId="165" fontId="2" fillId="0" borderId="70" xfId="0" applyNumberFormat="1" applyFont="1" applyFill="1" applyBorder="1" applyAlignment="1" applyProtection="1">
      <alignment wrapText="1"/>
      <protection locked="0"/>
    </xf>
    <xf numFmtId="165" fontId="2" fillId="0" borderId="31" xfId="0" applyNumberFormat="1" applyFont="1" applyFill="1" applyBorder="1" applyAlignment="1" applyProtection="1">
      <alignment wrapText="1"/>
      <protection locked="0"/>
    </xf>
    <xf numFmtId="0" fontId="4" fillId="38" borderId="91" xfId="0" applyFont="1" applyFill="1" applyBorder="1" applyAlignment="1" applyProtection="1">
      <alignment horizontal="center" vertical="center" wrapText="1"/>
      <protection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4" fillId="38" borderId="17" xfId="0" applyFont="1" applyFill="1" applyBorder="1" applyAlignment="1" applyProtection="1">
      <alignment horizontal="center" vertical="center" wrapText="1"/>
      <protection/>
    </xf>
    <xf numFmtId="165" fontId="4" fillId="46" borderId="44" xfId="0" applyNumberFormat="1" applyFont="1" applyFill="1" applyBorder="1" applyAlignment="1" applyProtection="1">
      <alignment/>
      <protection/>
    </xf>
    <xf numFmtId="165" fontId="4" fillId="46" borderId="23" xfId="0" applyNumberFormat="1" applyFont="1" applyFill="1" applyBorder="1" applyAlignment="1" applyProtection="1">
      <alignment/>
      <protection/>
    </xf>
    <xf numFmtId="0" fontId="2" fillId="0" borderId="46" xfId="0" applyFont="1" applyFill="1" applyBorder="1" applyAlignment="1" applyProtection="1">
      <alignment/>
      <protection locked="0"/>
    </xf>
    <xf numFmtId="0" fontId="15" fillId="38" borderId="91" xfId="0" applyFont="1" applyFill="1" applyBorder="1" applyAlignment="1" applyProtection="1">
      <alignment horizontal="center" vertical="center" wrapText="1"/>
      <protection/>
    </xf>
    <xf numFmtId="0" fontId="15" fillId="38" borderId="27" xfId="0" applyFont="1" applyFill="1" applyBorder="1" applyAlignment="1" applyProtection="1">
      <alignment horizontal="center" vertical="center" wrapText="1"/>
      <protection/>
    </xf>
    <xf numFmtId="0" fontId="15" fillId="38" borderId="17" xfId="0" applyFont="1" applyFill="1" applyBorder="1" applyAlignment="1" applyProtection="1">
      <alignment horizontal="center" vertical="center" wrapText="1"/>
      <protection/>
    </xf>
    <xf numFmtId="165" fontId="2" fillId="0" borderId="47" xfId="0" applyNumberFormat="1" applyFont="1" applyFill="1" applyBorder="1" applyAlignment="1" applyProtection="1">
      <alignment wrapText="1"/>
      <protection locked="0"/>
    </xf>
    <xf numFmtId="165" fontId="2" fillId="0" borderId="70" xfId="0" applyNumberFormat="1" applyFont="1" applyFill="1" applyBorder="1" applyAlignment="1" applyProtection="1">
      <alignment/>
      <protection locked="0"/>
    </xf>
    <xf numFmtId="165" fontId="2" fillId="0" borderId="31" xfId="0" applyNumberFormat="1" applyFont="1" applyFill="1" applyBorder="1" applyAlignment="1" applyProtection="1">
      <alignment/>
      <protection locked="0"/>
    </xf>
    <xf numFmtId="165" fontId="2" fillId="0" borderId="11" xfId="0" applyNumberFormat="1" applyFont="1" applyFill="1" applyBorder="1" applyAlignment="1" applyProtection="1">
      <alignment/>
      <protection locked="0"/>
    </xf>
    <xf numFmtId="165" fontId="4" fillId="33" borderId="61" xfId="0" applyNumberFormat="1" applyFont="1" applyFill="1" applyBorder="1" applyAlignment="1" applyProtection="1">
      <alignment horizontal="center"/>
      <protection/>
    </xf>
    <xf numFmtId="165" fontId="4" fillId="33" borderId="23" xfId="0" applyNumberFormat="1" applyFont="1" applyFill="1" applyBorder="1" applyAlignment="1" applyProtection="1">
      <alignment horizontal="center"/>
      <protection/>
    </xf>
    <xf numFmtId="165" fontId="4" fillId="33" borderId="44" xfId="0" applyNumberFormat="1" applyFont="1" applyFill="1" applyBorder="1" applyAlignment="1" applyProtection="1">
      <alignment horizontal="center"/>
      <protection/>
    </xf>
    <xf numFmtId="0" fontId="2" fillId="0" borderId="109" xfId="0" applyFont="1" applyFill="1" applyBorder="1" applyAlignment="1" applyProtection="1">
      <alignment/>
      <protection locked="0"/>
    </xf>
    <xf numFmtId="0" fontId="2" fillId="45" borderId="113" xfId="0" applyFont="1" applyFill="1" applyBorder="1" applyAlignment="1" applyProtection="1">
      <alignment horizontal="left" wrapText="1" indent="1"/>
      <protection/>
    </xf>
    <xf numFmtId="0" fontId="2" fillId="45" borderId="46" xfId="0" applyFont="1" applyFill="1" applyBorder="1" applyAlignment="1" applyProtection="1">
      <alignment horizontal="left" wrapText="1" indent="1"/>
      <protection/>
    </xf>
    <xf numFmtId="0" fontId="2" fillId="45" borderId="110" xfId="0" applyFont="1" applyFill="1" applyBorder="1" applyAlignment="1" applyProtection="1">
      <alignment horizontal="left" wrapText="1" indent="1"/>
      <protection/>
    </xf>
    <xf numFmtId="0" fontId="4" fillId="38" borderId="44" xfId="0" applyFont="1" applyFill="1" applyBorder="1" applyAlignment="1" applyProtection="1">
      <alignment horizontal="center" vertical="center"/>
      <protection/>
    </xf>
    <xf numFmtId="0" fontId="13" fillId="46" borderId="22" xfId="0" applyFont="1" applyFill="1" applyBorder="1" applyAlignment="1" applyProtection="1">
      <alignment vertical="center"/>
      <protection/>
    </xf>
    <xf numFmtId="0" fontId="13" fillId="46" borderId="23" xfId="0" applyFont="1" applyFill="1" applyBorder="1" applyAlignment="1" applyProtection="1">
      <alignment vertical="center"/>
      <protection/>
    </xf>
    <xf numFmtId="0" fontId="13" fillId="46" borderId="44" xfId="0" applyFont="1" applyFill="1" applyBorder="1" applyAlignment="1" applyProtection="1">
      <alignment vertical="center"/>
      <protection/>
    </xf>
    <xf numFmtId="165" fontId="2" fillId="0" borderId="18" xfId="0" applyNumberFormat="1" applyFont="1" applyFill="1" applyBorder="1" applyAlignment="1" applyProtection="1">
      <alignment/>
      <protection locked="0"/>
    </xf>
    <xf numFmtId="165" fontId="4" fillId="46" borderId="10" xfId="0" applyNumberFormat="1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 horizontal="center" vertical="center"/>
      <protection/>
    </xf>
    <xf numFmtId="0" fontId="2" fillId="45" borderId="31" xfId="0" applyFont="1" applyFill="1" applyBorder="1" applyAlignment="1" applyProtection="1">
      <alignment horizontal="left" indent="1"/>
      <protection/>
    </xf>
    <xf numFmtId="0" fontId="2" fillId="45" borderId="29" xfId="0" applyFont="1" applyFill="1" applyBorder="1" applyAlignment="1" applyProtection="1">
      <alignment horizontal="left" indent="5"/>
      <protection/>
    </xf>
    <xf numFmtId="0" fontId="2" fillId="45" borderId="43" xfId="0" applyFont="1" applyFill="1" applyBorder="1" applyAlignment="1" applyProtection="1">
      <alignment horizontal="left" indent="5"/>
      <protection/>
    </xf>
    <xf numFmtId="165" fontId="2" fillId="0" borderId="12" xfId="0" applyNumberFormat="1" applyFont="1" applyFill="1" applyBorder="1" applyAlignment="1" applyProtection="1">
      <alignment/>
      <protection locked="0"/>
    </xf>
    <xf numFmtId="165" fontId="15" fillId="38" borderId="10" xfId="0" applyNumberFormat="1" applyFont="1" applyFill="1" applyBorder="1" applyAlignment="1" applyProtection="1">
      <alignment horizontal="center" vertical="center"/>
      <protection/>
    </xf>
    <xf numFmtId="165" fontId="15" fillId="38" borderId="19" xfId="0" applyNumberFormat="1" applyFont="1" applyFill="1" applyBorder="1" applyAlignment="1" applyProtection="1">
      <alignment horizontal="center" vertical="center"/>
      <protection/>
    </xf>
    <xf numFmtId="165" fontId="4" fillId="46" borderId="19" xfId="0" applyNumberFormat="1" applyFont="1" applyFill="1" applyBorder="1" applyAlignment="1" applyProtection="1">
      <alignment/>
      <protection/>
    </xf>
    <xf numFmtId="165" fontId="2" fillId="0" borderId="75" xfId="0" applyNumberFormat="1" applyFont="1" applyFill="1" applyBorder="1" applyAlignment="1" applyProtection="1">
      <alignment/>
      <protection locked="0"/>
    </xf>
    <xf numFmtId="165" fontId="2" fillId="0" borderId="45" xfId="0" applyNumberFormat="1" applyFont="1" applyFill="1" applyBorder="1" applyAlignment="1" applyProtection="1">
      <alignment/>
      <protection locked="0"/>
    </xf>
    <xf numFmtId="165" fontId="2" fillId="0" borderId="114" xfId="0" applyNumberFormat="1" applyFont="1" applyFill="1" applyBorder="1" applyAlignment="1" applyProtection="1">
      <alignment/>
      <protection locked="0"/>
    </xf>
    <xf numFmtId="165" fontId="4" fillId="33" borderId="24" xfId="0" applyNumberFormat="1" applyFont="1" applyFill="1" applyBorder="1" applyAlignment="1" applyProtection="1">
      <alignment horizontal="center"/>
      <protection/>
    </xf>
    <xf numFmtId="165" fontId="2" fillId="0" borderId="28" xfId="0" applyNumberFormat="1" applyFont="1" applyFill="1" applyBorder="1" applyAlignment="1" applyProtection="1">
      <alignment/>
      <protection locked="0"/>
    </xf>
    <xf numFmtId="165" fontId="2" fillId="0" borderId="10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4" fillId="45" borderId="61" xfId="0" applyFont="1" applyFill="1" applyBorder="1" applyAlignment="1" applyProtection="1">
      <alignment horizontal="center"/>
      <protection/>
    </xf>
    <xf numFmtId="0" fontId="4" fillId="45" borderId="23" xfId="0" applyFont="1" applyFill="1" applyBorder="1" applyAlignment="1" applyProtection="1">
      <alignment horizontal="center"/>
      <protection/>
    </xf>
    <xf numFmtId="0" fontId="4" fillId="45" borderId="44" xfId="0" applyFont="1" applyFill="1" applyBorder="1" applyAlignment="1" applyProtection="1">
      <alignment horizontal="center"/>
      <protection/>
    </xf>
    <xf numFmtId="0" fontId="4" fillId="0" borderId="61" xfId="0" applyFont="1" applyFill="1" applyBorder="1" applyAlignment="1" applyProtection="1">
      <alignment/>
      <protection locked="0"/>
    </xf>
    <xf numFmtId="0" fontId="4" fillId="0" borderId="4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4"/>
  <sheetViews>
    <sheetView showGridLines="0" tabSelected="1" zoomScalePageLayoutView="0" workbookViewId="0" topLeftCell="A1">
      <selection activeCell="M47" sqref="M47:Q47"/>
    </sheetView>
  </sheetViews>
  <sheetFormatPr defaultColWidth="8.796875" defaultRowHeight="15"/>
  <cols>
    <col min="1" max="1" width="1.59765625" style="31" customWidth="1"/>
    <col min="2" max="3" width="4.59765625" style="31" customWidth="1"/>
    <col min="4" max="4" width="6.8984375" style="31" customWidth="1"/>
    <col min="5" max="12" width="4.59765625" style="31" customWidth="1"/>
    <col min="13" max="13" width="8.5" style="31" customWidth="1"/>
    <col min="14" max="16" width="4.59765625" style="31" customWidth="1"/>
    <col min="17" max="17" width="7" style="31" customWidth="1"/>
    <col min="18" max="24" width="9" style="31" customWidth="1"/>
    <col min="25" max="25" width="23.59765625" style="31" hidden="1" customWidth="1"/>
    <col min="26" max="26" width="8.09765625" style="31" hidden="1" customWidth="1"/>
    <col min="27" max="16384" width="9" style="31" customWidth="1"/>
  </cols>
  <sheetData>
    <row r="1" ht="15.75"/>
    <row r="2" spans="2:17" ht="24" customHeight="1">
      <c r="B2" s="602" t="s">
        <v>32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</row>
    <row r="3" spans="2:17" ht="17.25" customHeight="1" thickBot="1">
      <c r="B3" s="603" t="s">
        <v>21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</row>
    <row r="4" spans="3:26" ht="19.5" customHeight="1" thickBot="1">
      <c r="C4" s="32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Y4" s="33" t="s">
        <v>230</v>
      </c>
      <c r="Z4" s="1">
        <v>4</v>
      </c>
    </row>
    <row r="5" spans="3:26" ht="16.5" thickBot="1">
      <c r="C5" s="35"/>
      <c r="D5" s="36"/>
      <c r="E5" s="37"/>
      <c r="F5" s="37"/>
      <c r="G5" s="37"/>
      <c r="H5" s="38"/>
      <c r="Y5" s="33" t="s">
        <v>111</v>
      </c>
      <c r="Z5" s="1">
        <v>1</v>
      </c>
    </row>
    <row r="6" spans="3:26" ht="17.25" thickBot="1">
      <c r="C6" s="605" t="s">
        <v>22</v>
      </c>
      <c r="D6" s="605"/>
      <c r="E6" s="605"/>
      <c r="F6" s="606"/>
      <c r="G6" s="606"/>
      <c r="H6" s="606"/>
      <c r="I6" s="37"/>
      <c r="J6" s="37"/>
      <c r="K6" s="607" t="s">
        <v>23</v>
      </c>
      <c r="L6" s="607"/>
      <c r="M6" s="607"/>
      <c r="N6" s="608"/>
      <c r="O6" s="608"/>
      <c r="P6" s="608"/>
      <c r="Y6" s="33" t="s">
        <v>227</v>
      </c>
      <c r="Z6" s="1" t="b">
        <v>0</v>
      </c>
    </row>
    <row r="7" spans="25:26" ht="4.5" customHeight="1">
      <c r="Y7" s="33" t="s">
        <v>228</v>
      </c>
      <c r="Z7" s="1" t="b">
        <v>0</v>
      </c>
    </row>
    <row r="8" spans="2:26" s="39" customFormat="1" ht="21" customHeight="1">
      <c r="B8" s="572" t="s">
        <v>191</v>
      </c>
      <c r="C8" s="572"/>
      <c r="D8" s="572"/>
      <c r="E8" s="572"/>
      <c r="F8" s="572"/>
      <c r="G8" s="572"/>
      <c r="H8" s="572"/>
      <c r="I8" s="572"/>
      <c r="Y8" s="33" t="s">
        <v>229</v>
      </c>
      <c r="Z8" s="1" t="b">
        <v>0</v>
      </c>
    </row>
    <row r="9" spans="2:26" s="39" customFormat="1" ht="4.5" customHeight="1">
      <c r="B9" s="31"/>
      <c r="C9" s="31"/>
      <c r="D9" s="31"/>
      <c r="E9" s="31"/>
      <c r="F9" s="31"/>
      <c r="G9" s="31"/>
      <c r="H9" s="31"/>
      <c r="I9" s="31"/>
      <c r="J9" s="31"/>
      <c r="K9" s="40"/>
      <c r="L9" s="31"/>
      <c r="M9" s="31"/>
      <c r="N9" s="31"/>
      <c r="O9" s="31"/>
      <c r="P9" s="31"/>
      <c r="Q9" s="31"/>
      <c r="Y9" s="33" t="s">
        <v>199</v>
      </c>
      <c r="Z9" s="1" t="b">
        <v>0</v>
      </c>
    </row>
    <row r="10" spans="2:26" ht="16.5">
      <c r="B10" s="586" t="s">
        <v>24</v>
      </c>
      <c r="C10" s="587"/>
      <c r="D10" s="588"/>
      <c r="E10" s="589"/>
      <c r="F10" s="589"/>
      <c r="G10" s="589"/>
      <c r="H10" s="589"/>
      <c r="I10" s="589"/>
      <c r="J10" s="589"/>
      <c r="K10" s="586" t="s">
        <v>25</v>
      </c>
      <c r="L10" s="587"/>
      <c r="M10" s="588"/>
      <c r="N10" s="589"/>
      <c r="O10" s="589"/>
      <c r="P10" s="589"/>
      <c r="Q10" s="589"/>
      <c r="Y10" s="33" t="s">
        <v>238</v>
      </c>
      <c r="Z10" s="1" t="b">
        <v>0</v>
      </c>
    </row>
    <row r="11" spans="2:26" ht="16.5">
      <c r="B11" s="592" t="s">
        <v>26</v>
      </c>
      <c r="C11" s="593"/>
      <c r="D11" s="594"/>
      <c r="E11" s="595"/>
      <c r="F11" s="595"/>
      <c r="G11" s="595"/>
      <c r="H11" s="595"/>
      <c r="I11" s="595"/>
      <c r="J11" s="595"/>
      <c r="K11" s="563" t="s">
        <v>34</v>
      </c>
      <c r="L11" s="564"/>
      <c r="M11" s="565"/>
      <c r="N11" s="583"/>
      <c r="O11" s="583"/>
      <c r="P11" s="583"/>
      <c r="Q11" s="583"/>
      <c r="Y11" s="33" t="s">
        <v>114</v>
      </c>
      <c r="Z11" s="1" t="b">
        <v>0</v>
      </c>
    </row>
    <row r="12" spans="2:26" ht="16.5">
      <c r="B12" s="592" t="s">
        <v>27</v>
      </c>
      <c r="C12" s="593"/>
      <c r="D12" s="594"/>
      <c r="E12" s="569"/>
      <c r="F12" s="570"/>
      <c r="G12" s="570"/>
      <c r="H12" s="570"/>
      <c r="I12" s="570"/>
      <c r="J12" s="571"/>
      <c r="K12" s="563" t="s">
        <v>0</v>
      </c>
      <c r="L12" s="564"/>
      <c r="M12" s="565"/>
      <c r="N12" s="530"/>
      <c r="O12" s="531"/>
      <c r="P12" s="531"/>
      <c r="Q12" s="532"/>
      <c r="Y12" s="33" t="s">
        <v>113</v>
      </c>
      <c r="Z12" s="1" t="b">
        <v>0</v>
      </c>
    </row>
    <row r="13" spans="2:26" ht="16.5">
      <c r="B13" s="596" t="s">
        <v>33</v>
      </c>
      <c r="C13" s="597"/>
      <c r="D13" s="598"/>
      <c r="E13" s="569"/>
      <c r="F13" s="570"/>
      <c r="G13" s="570"/>
      <c r="H13" s="570"/>
      <c r="I13" s="570"/>
      <c r="J13" s="571"/>
      <c r="K13" s="563" t="s">
        <v>1</v>
      </c>
      <c r="L13" s="564"/>
      <c r="M13" s="565"/>
      <c r="N13" s="583"/>
      <c r="O13" s="583"/>
      <c r="P13" s="583"/>
      <c r="Q13" s="583"/>
      <c r="Y13" s="33" t="s">
        <v>137</v>
      </c>
      <c r="Z13" s="1" t="b">
        <v>0</v>
      </c>
    </row>
    <row r="14" spans="2:26" ht="18.75">
      <c r="B14" s="599" t="s">
        <v>112</v>
      </c>
      <c r="C14" s="600"/>
      <c r="D14" s="601"/>
      <c r="E14" s="584"/>
      <c r="F14" s="585"/>
      <c r="G14" s="566"/>
      <c r="H14" s="567"/>
      <c r="I14" s="567"/>
      <c r="J14" s="568"/>
      <c r="K14" s="563" t="s">
        <v>2</v>
      </c>
      <c r="L14" s="564"/>
      <c r="M14" s="565"/>
      <c r="N14" s="562"/>
      <c r="O14" s="562"/>
      <c r="P14" s="562"/>
      <c r="Q14" s="562"/>
      <c r="Y14" s="33" t="s">
        <v>196</v>
      </c>
      <c r="Z14" s="41"/>
    </row>
    <row r="15" spans="2:26" ht="18.75">
      <c r="B15" s="547" t="s">
        <v>96</v>
      </c>
      <c r="C15" s="548"/>
      <c r="D15" s="549"/>
      <c r="E15" s="579"/>
      <c r="F15" s="580"/>
      <c r="G15" s="580"/>
      <c r="H15" s="580"/>
      <c r="I15" s="580"/>
      <c r="J15" s="581"/>
      <c r="K15" s="576" t="s">
        <v>135</v>
      </c>
      <c r="L15" s="577"/>
      <c r="M15" s="578"/>
      <c r="N15" s="573"/>
      <c r="O15" s="574"/>
      <c r="P15" s="574"/>
      <c r="Q15" s="575"/>
      <c r="Y15" s="33" t="s">
        <v>197</v>
      </c>
      <c r="Z15" s="41"/>
    </row>
    <row r="16" spans="1:26" ht="15.75">
      <c r="A16" s="38"/>
      <c r="B16" s="42" t="s">
        <v>136</v>
      </c>
      <c r="C16" s="43"/>
      <c r="D16" s="43"/>
      <c r="E16" s="43"/>
      <c r="F16" s="44"/>
      <c r="G16" s="44"/>
      <c r="Y16" s="33" t="s">
        <v>198</v>
      </c>
      <c r="Z16" s="41"/>
    </row>
    <row r="17" spans="2:26" ht="15.75">
      <c r="B17" s="42" t="s">
        <v>187</v>
      </c>
      <c r="Y17" s="41"/>
      <c r="Z17" s="41"/>
    </row>
    <row r="18" spans="1:26" ht="15.75">
      <c r="A18" s="38"/>
      <c r="B18" s="44"/>
      <c r="C18" s="43"/>
      <c r="D18" s="43"/>
      <c r="E18" s="43"/>
      <c r="F18" s="44"/>
      <c r="G18" s="44"/>
      <c r="Y18" s="45" t="s">
        <v>5</v>
      </c>
      <c r="Z18" s="41"/>
    </row>
    <row r="19" spans="18:26" ht="15.75">
      <c r="R19" s="184"/>
      <c r="Y19" s="45" t="s">
        <v>6</v>
      </c>
      <c r="Z19" s="41"/>
    </row>
    <row r="20" spans="2:25" ht="15.75">
      <c r="B20" s="46"/>
      <c r="C20" s="46"/>
      <c r="R20" s="184">
        <f>IF(AND(Z4=3,Z10=TRUE),"Sai khuyết tật","")</f>
      </c>
      <c r="Y20" s="45" t="s">
        <v>7</v>
      </c>
    </row>
    <row r="21" ht="15.75">
      <c r="Y21" s="45" t="s">
        <v>8</v>
      </c>
    </row>
    <row r="22" spans="18:25" ht="15.75">
      <c r="R22" s="184">
        <f>IF(AND(Z4=1,Z11=TRUE),"Sai bán trú","")</f>
      </c>
      <c r="Y22" s="45" t="s">
        <v>9</v>
      </c>
    </row>
    <row r="23" ht="15.75">
      <c r="Y23" s="45" t="s">
        <v>10</v>
      </c>
    </row>
    <row r="24" spans="10:25" ht="15.75">
      <c r="J24" s="47"/>
      <c r="Y24" s="45" t="s">
        <v>11</v>
      </c>
    </row>
    <row r="25" spans="10:25" ht="15.75">
      <c r="J25" s="48"/>
      <c r="Y25" s="45" t="s">
        <v>12</v>
      </c>
    </row>
    <row r="26" spans="2:26" s="39" customFormat="1" ht="18" customHeight="1">
      <c r="B26" s="49" t="s">
        <v>3</v>
      </c>
      <c r="C26" s="582" t="s">
        <v>216</v>
      </c>
      <c r="D26" s="582"/>
      <c r="E26" s="582"/>
      <c r="F26" s="582"/>
      <c r="G26" s="582"/>
      <c r="H26" s="590" t="s">
        <v>28</v>
      </c>
      <c r="I26" s="591"/>
      <c r="J26" s="582" t="s">
        <v>29</v>
      </c>
      <c r="K26" s="582"/>
      <c r="L26" s="582" t="s">
        <v>35</v>
      </c>
      <c r="M26" s="582"/>
      <c r="N26" s="582"/>
      <c r="O26" s="582"/>
      <c r="P26" s="582"/>
      <c r="Q26" s="582"/>
      <c r="Y26" s="45" t="s">
        <v>13</v>
      </c>
      <c r="Z26" s="31"/>
    </row>
    <row r="27" spans="2:25" ht="15.75">
      <c r="B27" s="2">
        <f>IF(N15&gt;0,1,"")</f>
      </c>
      <c r="C27" s="553"/>
      <c r="D27" s="554"/>
      <c r="E27" s="554"/>
      <c r="F27" s="554"/>
      <c r="G27" s="555"/>
      <c r="H27" s="557"/>
      <c r="I27" s="558"/>
      <c r="J27" s="557"/>
      <c r="K27" s="558"/>
      <c r="L27" s="550"/>
      <c r="M27" s="551"/>
      <c r="N27" s="551"/>
      <c r="O27" s="551"/>
      <c r="P27" s="551"/>
      <c r="Q27" s="552"/>
      <c r="Y27" s="45" t="s">
        <v>14</v>
      </c>
    </row>
    <row r="28" spans="2:25" ht="15.75">
      <c r="B28" s="3">
        <f>IF(N15&gt;1,2,"")</f>
      </c>
      <c r="C28" s="530"/>
      <c r="D28" s="531"/>
      <c r="E28" s="531"/>
      <c r="F28" s="531"/>
      <c r="G28" s="532"/>
      <c r="H28" s="536"/>
      <c r="I28" s="537"/>
      <c r="J28" s="536"/>
      <c r="K28" s="537"/>
      <c r="L28" s="533"/>
      <c r="M28" s="534"/>
      <c r="N28" s="534"/>
      <c r="O28" s="534"/>
      <c r="P28" s="534"/>
      <c r="Q28" s="535"/>
      <c r="Y28" s="45" t="s">
        <v>15</v>
      </c>
    </row>
    <row r="29" spans="2:25" ht="15.75">
      <c r="B29" s="3">
        <f>IF(N15&gt;2,3,"")</f>
      </c>
      <c r="C29" s="530"/>
      <c r="D29" s="531"/>
      <c r="E29" s="531"/>
      <c r="F29" s="531"/>
      <c r="G29" s="532"/>
      <c r="H29" s="536"/>
      <c r="I29" s="537"/>
      <c r="J29" s="536"/>
      <c r="K29" s="537"/>
      <c r="L29" s="533"/>
      <c r="M29" s="534"/>
      <c r="N29" s="534"/>
      <c r="O29" s="534"/>
      <c r="P29" s="534"/>
      <c r="Q29" s="535"/>
      <c r="Y29" s="45" t="s">
        <v>16</v>
      </c>
    </row>
    <row r="30" spans="2:25" ht="15.75">
      <c r="B30" s="3">
        <f>IF(N15&gt;3,4,"")</f>
      </c>
      <c r="C30" s="530"/>
      <c r="D30" s="531"/>
      <c r="E30" s="531"/>
      <c r="F30" s="531"/>
      <c r="G30" s="532"/>
      <c r="H30" s="536"/>
      <c r="I30" s="537"/>
      <c r="J30" s="536"/>
      <c r="K30" s="537"/>
      <c r="L30" s="533"/>
      <c r="M30" s="534"/>
      <c r="N30" s="534"/>
      <c r="O30" s="534"/>
      <c r="P30" s="534"/>
      <c r="Q30" s="535"/>
      <c r="Y30" s="45" t="s">
        <v>17</v>
      </c>
    </row>
    <row r="31" spans="2:25" ht="15.75">
      <c r="B31" s="3">
        <f>IF(N15&gt;4,5,"")</f>
      </c>
      <c r="C31" s="530"/>
      <c r="D31" s="531"/>
      <c r="E31" s="531"/>
      <c r="F31" s="531"/>
      <c r="G31" s="532"/>
      <c r="H31" s="536"/>
      <c r="I31" s="537"/>
      <c r="J31" s="536"/>
      <c r="K31" s="537"/>
      <c r="L31" s="533"/>
      <c r="M31" s="534"/>
      <c r="N31" s="534"/>
      <c r="O31" s="534"/>
      <c r="P31" s="534"/>
      <c r="Q31" s="535"/>
      <c r="Y31" s="45" t="s">
        <v>18</v>
      </c>
    </row>
    <row r="32" spans="2:25" ht="15.75">
      <c r="B32" s="3">
        <f>IF(N15&gt;5,6,"")</f>
      </c>
      <c r="C32" s="530"/>
      <c r="D32" s="531"/>
      <c r="E32" s="531"/>
      <c r="F32" s="531"/>
      <c r="G32" s="532"/>
      <c r="H32" s="536"/>
      <c r="I32" s="537"/>
      <c r="J32" s="536"/>
      <c r="K32" s="537"/>
      <c r="L32" s="533"/>
      <c r="M32" s="534"/>
      <c r="N32" s="534"/>
      <c r="O32" s="534"/>
      <c r="P32" s="534"/>
      <c r="Q32" s="535"/>
      <c r="Y32" s="45" t="s">
        <v>19</v>
      </c>
    </row>
    <row r="33" spans="2:25" ht="15.75">
      <c r="B33" s="3">
        <f>IF(N15&gt;6,7,"")</f>
      </c>
      <c r="C33" s="530"/>
      <c r="D33" s="531"/>
      <c r="E33" s="531"/>
      <c r="F33" s="531"/>
      <c r="G33" s="532"/>
      <c r="H33" s="536"/>
      <c r="I33" s="537"/>
      <c r="J33" s="536"/>
      <c r="K33" s="537"/>
      <c r="L33" s="533"/>
      <c r="M33" s="534"/>
      <c r="N33" s="534"/>
      <c r="O33" s="534"/>
      <c r="P33" s="534"/>
      <c r="Q33" s="535"/>
      <c r="Y33" s="45" t="s">
        <v>20</v>
      </c>
    </row>
    <row r="34" spans="2:17" ht="15.75">
      <c r="B34" s="3">
        <f>IF(N15&gt;7,8,"")</f>
      </c>
      <c r="C34" s="530"/>
      <c r="D34" s="531"/>
      <c r="E34" s="531"/>
      <c r="F34" s="531"/>
      <c r="G34" s="532"/>
      <c r="H34" s="536"/>
      <c r="I34" s="537"/>
      <c r="J34" s="536"/>
      <c r="K34" s="537"/>
      <c r="L34" s="533"/>
      <c r="M34" s="534"/>
      <c r="N34" s="534"/>
      <c r="O34" s="534"/>
      <c r="P34" s="534"/>
      <c r="Q34" s="535"/>
    </row>
    <row r="35" spans="2:26" ht="15.75">
      <c r="B35" s="3">
        <f>IF(N15&gt;8,9,"")</f>
      </c>
      <c r="C35" s="530"/>
      <c r="D35" s="531"/>
      <c r="E35" s="531"/>
      <c r="F35" s="531"/>
      <c r="G35" s="532"/>
      <c r="H35" s="536"/>
      <c r="I35" s="537"/>
      <c r="J35" s="536"/>
      <c r="K35" s="537"/>
      <c r="L35" s="533"/>
      <c r="M35" s="534"/>
      <c r="N35" s="534"/>
      <c r="O35" s="534"/>
      <c r="P35" s="534"/>
      <c r="Q35" s="535"/>
      <c r="Y35" s="33" t="s">
        <v>115</v>
      </c>
      <c r="Z35" s="1" t="b">
        <v>0</v>
      </c>
    </row>
    <row r="36" spans="2:17" ht="15.75">
      <c r="B36" s="3">
        <f>IF(N15&gt;9,10,"")</f>
      </c>
      <c r="C36" s="530"/>
      <c r="D36" s="531"/>
      <c r="E36" s="531"/>
      <c r="F36" s="531"/>
      <c r="G36" s="532"/>
      <c r="H36" s="536"/>
      <c r="I36" s="537"/>
      <c r="J36" s="536"/>
      <c r="K36" s="537"/>
      <c r="L36" s="533"/>
      <c r="M36" s="534"/>
      <c r="N36" s="534"/>
      <c r="O36" s="534"/>
      <c r="P36" s="534"/>
      <c r="Q36" s="535"/>
    </row>
    <row r="37" spans="2:17" ht="15.75">
      <c r="B37" s="3">
        <f>IF(N15&gt;10,11,"")</f>
      </c>
      <c r="C37" s="530"/>
      <c r="D37" s="531"/>
      <c r="E37" s="531"/>
      <c r="F37" s="531"/>
      <c r="G37" s="532"/>
      <c r="H37" s="536"/>
      <c r="I37" s="537"/>
      <c r="J37" s="536"/>
      <c r="K37" s="537"/>
      <c r="L37" s="533"/>
      <c r="M37" s="534"/>
      <c r="N37" s="534"/>
      <c r="O37" s="534"/>
      <c r="P37" s="534"/>
      <c r="Q37" s="535"/>
    </row>
    <row r="38" spans="2:17" ht="15.75">
      <c r="B38" s="3">
        <f>IF(N15&gt;11,12,"")</f>
      </c>
      <c r="C38" s="530"/>
      <c r="D38" s="531"/>
      <c r="E38" s="531"/>
      <c r="F38" s="531"/>
      <c r="G38" s="532"/>
      <c r="H38" s="536"/>
      <c r="I38" s="537"/>
      <c r="J38" s="536"/>
      <c r="K38" s="537"/>
      <c r="L38" s="533"/>
      <c r="M38" s="534"/>
      <c r="N38" s="534"/>
      <c r="O38" s="534"/>
      <c r="P38" s="534"/>
      <c r="Q38" s="535"/>
    </row>
    <row r="39" spans="2:17" ht="15.75">
      <c r="B39" s="3">
        <f>IF(N15&gt;12,13,"")</f>
      </c>
      <c r="C39" s="530"/>
      <c r="D39" s="531"/>
      <c r="E39" s="531"/>
      <c r="F39" s="531"/>
      <c r="G39" s="532"/>
      <c r="H39" s="536"/>
      <c r="I39" s="537"/>
      <c r="J39" s="536"/>
      <c r="K39" s="537"/>
      <c r="L39" s="533"/>
      <c r="M39" s="534"/>
      <c r="N39" s="534"/>
      <c r="O39" s="534"/>
      <c r="P39" s="534"/>
      <c r="Q39" s="535"/>
    </row>
    <row r="40" spans="2:17" ht="15.75">
      <c r="B40" s="3">
        <f>IF(N15&gt;13,14,"")</f>
      </c>
      <c r="C40" s="530"/>
      <c r="D40" s="531"/>
      <c r="E40" s="531"/>
      <c r="F40" s="531"/>
      <c r="G40" s="532"/>
      <c r="H40" s="536"/>
      <c r="I40" s="537"/>
      <c r="J40" s="536"/>
      <c r="K40" s="537"/>
      <c r="L40" s="533"/>
      <c r="M40" s="534"/>
      <c r="N40" s="534"/>
      <c r="O40" s="534"/>
      <c r="P40" s="534"/>
      <c r="Q40" s="535"/>
    </row>
    <row r="41" spans="2:17" ht="15.75">
      <c r="B41" s="3">
        <f>IF(N15&gt;14,15,"")</f>
      </c>
      <c r="C41" s="530"/>
      <c r="D41" s="531"/>
      <c r="E41" s="531"/>
      <c r="F41" s="531"/>
      <c r="G41" s="532"/>
      <c r="H41" s="536"/>
      <c r="I41" s="537"/>
      <c r="J41" s="536"/>
      <c r="K41" s="537"/>
      <c r="L41" s="533"/>
      <c r="M41" s="534"/>
      <c r="N41" s="534"/>
      <c r="O41" s="534"/>
      <c r="P41" s="534"/>
      <c r="Q41" s="535"/>
    </row>
    <row r="42" spans="2:17" ht="15.75">
      <c r="B42" s="3">
        <f>IF(N15&gt;15,16,"")</f>
      </c>
      <c r="C42" s="530"/>
      <c r="D42" s="531"/>
      <c r="E42" s="531"/>
      <c r="F42" s="531"/>
      <c r="G42" s="532"/>
      <c r="H42" s="536"/>
      <c r="I42" s="537"/>
      <c r="J42" s="536"/>
      <c r="K42" s="537"/>
      <c r="L42" s="533"/>
      <c r="M42" s="534"/>
      <c r="N42" s="534"/>
      <c r="O42" s="534"/>
      <c r="P42" s="534"/>
      <c r="Q42" s="535"/>
    </row>
    <row r="43" spans="2:17" ht="15.75">
      <c r="B43" s="3">
        <f>IF(N15&gt;16,17,"")</f>
      </c>
      <c r="C43" s="530"/>
      <c r="D43" s="531"/>
      <c r="E43" s="531"/>
      <c r="F43" s="531"/>
      <c r="G43" s="532"/>
      <c r="H43" s="536"/>
      <c r="I43" s="537"/>
      <c r="J43" s="536"/>
      <c r="K43" s="537"/>
      <c r="L43" s="533"/>
      <c r="M43" s="534"/>
      <c r="N43" s="534"/>
      <c r="O43" s="534"/>
      <c r="P43" s="534"/>
      <c r="Q43" s="535"/>
    </row>
    <row r="44" spans="2:17" ht="15.75">
      <c r="B44" s="3">
        <f>IF(N15&gt;17,18,"")</f>
      </c>
      <c r="C44" s="530"/>
      <c r="D44" s="531"/>
      <c r="E44" s="531"/>
      <c r="F44" s="531"/>
      <c r="G44" s="532"/>
      <c r="H44" s="536"/>
      <c r="I44" s="537"/>
      <c r="J44" s="536"/>
      <c r="K44" s="537"/>
      <c r="L44" s="533"/>
      <c r="M44" s="534"/>
      <c r="N44" s="534"/>
      <c r="O44" s="534"/>
      <c r="P44" s="534"/>
      <c r="Q44" s="535"/>
    </row>
    <row r="45" spans="2:17" ht="15.75">
      <c r="B45" s="3">
        <f>IF(N15&gt;18,19,"")</f>
      </c>
      <c r="C45" s="530"/>
      <c r="D45" s="531"/>
      <c r="E45" s="531"/>
      <c r="F45" s="531"/>
      <c r="G45" s="532"/>
      <c r="H45" s="536"/>
      <c r="I45" s="537"/>
      <c r="J45" s="536"/>
      <c r="K45" s="537"/>
      <c r="L45" s="533"/>
      <c r="M45" s="534"/>
      <c r="N45" s="534"/>
      <c r="O45" s="534"/>
      <c r="P45" s="534"/>
      <c r="Q45" s="535"/>
    </row>
    <row r="46" spans="2:17" ht="15.75">
      <c r="B46" s="4">
        <f>IF(N15&gt;19,20,"")</f>
      </c>
      <c r="C46" s="540"/>
      <c r="D46" s="541"/>
      <c r="E46" s="541"/>
      <c r="F46" s="541"/>
      <c r="G46" s="542"/>
      <c r="H46" s="544"/>
      <c r="I46" s="545"/>
      <c r="J46" s="544"/>
      <c r="K46" s="545"/>
      <c r="L46" s="559"/>
      <c r="M46" s="560"/>
      <c r="N46" s="560"/>
      <c r="O46" s="560"/>
      <c r="P46" s="560"/>
      <c r="Q46" s="561"/>
    </row>
    <row r="47" spans="13:17" ht="15.75">
      <c r="M47" s="539" t="s">
        <v>36</v>
      </c>
      <c r="N47" s="539"/>
      <c r="O47" s="539"/>
      <c r="P47" s="539"/>
      <c r="Q47" s="539"/>
    </row>
    <row r="48" spans="2:17" ht="16.5" thickBot="1">
      <c r="B48" s="538" t="s">
        <v>30</v>
      </c>
      <c r="C48" s="538"/>
      <c r="D48" s="538"/>
      <c r="E48" s="538"/>
      <c r="F48" s="50"/>
      <c r="M48" s="556" t="s">
        <v>31</v>
      </c>
      <c r="N48" s="556"/>
      <c r="O48" s="556"/>
      <c r="P48" s="556"/>
      <c r="Q48" s="556"/>
    </row>
    <row r="49" spans="2:17" ht="16.5" thickBot="1">
      <c r="B49" s="543"/>
      <c r="C49" s="543"/>
      <c r="D49" s="543"/>
      <c r="E49" s="543"/>
      <c r="F49" s="43"/>
      <c r="M49" s="546" t="s">
        <v>87</v>
      </c>
      <c r="N49" s="546"/>
      <c r="O49" s="546"/>
      <c r="P49" s="546"/>
      <c r="Q49" s="546"/>
    </row>
    <row r="53" ht="15.75">
      <c r="B53" s="51" t="s">
        <v>203</v>
      </c>
    </row>
    <row r="54" ht="15.75">
      <c r="B54" s="51" t="s">
        <v>204</v>
      </c>
    </row>
  </sheetData>
  <sheetProtection/>
  <protectedRanges>
    <protectedRange sqref="H27:I46" name="Range1_1_1"/>
    <protectedRange sqref="J27:K46" name="Range1_1_2"/>
    <protectedRange sqref="C27:G46" name="Range1_1"/>
    <protectedRange sqref="L27:Q46" name="Range1_1_3"/>
  </protectedRanges>
  <mergeCells count="122">
    <mergeCell ref="E10:J10"/>
    <mergeCell ref="E11:J11"/>
    <mergeCell ref="B12:D12"/>
    <mergeCell ref="B13:D13"/>
    <mergeCell ref="B14:D14"/>
    <mergeCell ref="B2:Q2"/>
    <mergeCell ref="B3:Q3"/>
    <mergeCell ref="D4:O4"/>
    <mergeCell ref="C6:E6"/>
    <mergeCell ref="F6:H6"/>
    <mergeCell ref="K6:M6"/>
    <mergeCell ref="N6:P6"/>
    <mergeCell ref="N14:Q14"/>
    <mergeCell ref="K14:M14"/>
    <mergeCell ref="G14:J14"/>
    <mergeCell ref="E12:J12"/>
    <mergeCell ref="B8:I8"/>
    <mergeCell ref="N15:Q15"/>
    <mergeCell ref="K15:M15"/>
    <mergeCell ref="E15:J15"/>
    <mergeCell ref="L26:Q26"/>
    <mergeCell ref="N13:Q13"/>
    <mergeCell ref="E13:J13"/>
    <mergeCell ref="E14:F14"/>
    <mergeCell ref="K13:M13"/>
    <mergeCell ref="N12:Q12"/>
    <mergeCell ref="K10:M10"/>
    <mergeCell ref="K11:M11"/>
    <mergeCell ref="N11:Q11"/>
    <mergeCell ref="N10:Q10"/>
    <mergeCell ref="K12:M12"/>
    <mergeCell ref="C26:G26"/>
    <mergeCell ref="H26:I26"/>
    <mergeCell ref="J26:K26"/>
    <mergeCell ref="B10:D10"/>
    <mergeCell ref="B11:D11"/>
    <mergeCell ref="B15:D15"/>
    <mergeCell ref="L27:Q27"/>
    <mergeCell ref="C27:G27"/>
    <mergeCell ref="J28:K28"/>
    <mergeCell ref="C29:G29"/>
    <mergeCell ref="C28:G28"/>
    <mergeCell ref="L29:Q29"/>
    <mergeCell ref="J38:K38"/>
    <mergeCell ref="J37:K37"/>
    <mergeCell ref="H27:I27"/>
    <mergeCell ref="J27:K27"/>
    <mergeCell ref="L32:Q32"/>
    <mergeCell ref="L33:Q33"/>
    <mergeCell ref="H32:I32"/>
    <mergeCell ref="L28:Q28"/>
    <mergeCell ref="L30:Q30"/>
    <mergeCell ref="H28:I28"/>
    <mergeCell ref="J35:K35"/>
    <mergeCell ref="J33:K33"/>
    <mergeCell ref="J36:K36"/>
    <mergeCell ref="C34:G34"/>
    <mergeCell ref="H29:I29"/>
    <mergeCell ref="J29:K29"/>
    <mergeCell ref="L43:Q43"/>
    <mergeCell ref="L45:Q45"/>
    <mergeCell ref="L44:Q44"/>
    <mergeCell ref="L34:Q34"/>
    <mergeCell ref="H34:I34"/>
    <mergeCell ref="L35:Q35"/>
    <mergeCell ref="J45:K45"/>
    <mergeCell ref="J41:K41"/>
    <mergeCell ref="L37:Q37"/>
    <mergeCell ref="L36:Q36"/>
    <mergeCell ref="H37:I37"/>
    <mergeCell ref="H35:I35"/>
    <mergeCell ref="L42:Q42"/>
    <mergeCell ref="J44:K44"/>
    <mergeCell ref="J43:K43"/>
    <mergeCell ref="J40:K40"/>
    <mergeCell ref="J39:K39"/>
    <mergeCell ref="B48:E48"/>
    <mergeCell ref="M47:Q47"/>
    <mergeCell ref="C46:G46"/>
    <mergeCell ref="C40:G40"/>
    <mergeCell ref="H41:I41"/>
    <mergeCell ref="C39:G39"/>
    <mergeCell ref="B49:E49"/>
    <mergeCell ref="C43:G43"/>
    <mergeCell ref="H46:I46"/>
    <mergeCell ref="C42:G42"/>
    <mergeCell ref="H39:I39"/>
    <mergeCell ref="H42:I42"/>
    <mergeCell ref="C44:G44"/>
    <mergeCell ref="H40:I40"/>
    <mergeCell ref="C41:G41"/>
    <mergeCell ref="H43:I43"/>
    <mergeCell ref="J42:K42"/>
    <mergeCell ref="C45:G45"/>
    <mergeCell ref="H45:I45"/>
    <mergeCell ref="H44:I44"/>
    <mergeCell ref="M49:Q49"/>
    <mergeCell ref="M48:Q48"/>
    <mergeCell ref="L46:Q46"/>
    <mergeCell ref="J46:K46"/>
    <mergeCell ref="C30:G30"/>
    <mergeCell ref="H30:I30"/>
    <mergeCell ref="C31:G31"/>
    <mergeCell ref="J30:K30"/>
    <mergeCell ref="H31:I31"/>
    <mergeCell ref="L31:Q31"/>
    <mergeCell ref="L40:Q40"/>
    <mergeCell ref="L39:Q39"/>
    <mergeCell ref="L38:Q38"/>
    <mergeCell ref="C38:G38"/>
    <mergeCell ref="C35:G35"/>
    <mergeCell ref="C36:G36"/>
    <mergeCell ref="L41:Q41"/>
    <mergeCell ref="H38:I38"/>
    <mergeCell ref="J31:K31"/>
    <mergeCell ref="J32:K32"/>
    <mergeCell ref="H33:I33"/>
    <mergeCell ref="C32:G32"/>
    <mergeCell ref="C33:G33"/>
    <mergeCell ref="C37:G37"/>
    <mergeCell ref="H36:I36"/>
    <mergeCell ref="J34:K34"/>
  </mergeCells>
  <dataValidations count="8">
    <dataValidation type="list" allowBlank="1" showInputMessage="1" showErrorMessage="1" prompt="Chọn năm học. Nếu sai, dữ liệu sẽ bị ghi đè!" errorTitle="Lỗi nhập dữ liệu" error="Dữ liệu nhập sai" sqref="N6:P6">
      <formula1>DM_Nam</formula1>
    </dataValidation>
    <dataValidation type="textLength" showInputMessage="1" showErrorMessage="1" prompt="Chú ý nhập chính xác mã trường!" error="Phai nhap du 8 ky tu" sqref="F6:H6">
      <formula1>8</formula1>
      <formula2>8</formula2>
    </dataValidation>
    <dataValidation type="textLength" allowBlank="1" showInputMessage="1" showErrorMessage="1" prompt="Nhập mã trường quản lý" errorTitle="Lỗi nhập dữ liệu" error="Phải nhập đủ 8 ký tự" sqref="E15:J15">
      <formula1>8</formula1>
      <formula2>8</formula2>
    </dataValidation>
    <dataValidation type="list" showInputMessage="1" showErrorMessage="1" prompt="Chọn mức độ đạt chuẩn" errorTitle="Lỗi nhập liêu" error="Bắt buộc phải chọn trong danh sách" sqref="E14:F14">
      <formula1>DM_chuan</formula1>
    </dataValidation>
    <dataValidation allowBlank="1" sqref="N10:Q14 E10:J13 L27:Q46 C27:G46"/>
    <dataValidation type="whole" allowBlank="1" showInputMessage="1" showErrorMessage="1" prompt="Sau khi nhập số điểm trường, bạn cần sao y thêm sheet DiemTruong tương ứng với số điểm trường đã nhập nằm phía sau sheet đó." errorTitle="Lỗi nhập dữ liệu" error="Chỉ nhập số điểm trường tối đa là 20" sqref="N15:Q15">
      <formula1>1</formula1>
      <formula2>20</formula2>
    </dataValidation>
    <dataValidation type="whole" allowBlank="1" showInputMessage="1" showErrorMessage="1" prompt="m2" errorTitle="Lỗi nhập dữ liệu" error="Bạn chỉ được phép nhập số nguyên m2 tối đa 200000, tối thiểu 10" sqref="H27:I46">
      <formula1>10</formula1>
      <formula2>200000</formula2>
    </dataValidation>
    <dataValidation type="whole" allowBlank="1" showInputMessage="1" showErrorMessage="1" prompt="m" errorTitle="Lỗi nhập dữ liệu" error="Bạn chỉ được phép nhập số nguyên m tối đa 50000, tối thiểu 50" sqref="J27:K46">
      <formula1>50</formula1>
      <formula2>50000</formula2>
    </dataValidation>
  </dataValidations>
  <printOptions/>
  <pageMargins left="0.5118110236220472" right="0.2362204724409449" top="0.5118110236220472" bottom="0.5118110236220472" header="0" footer="0.2362204724409449"/>
  <pageSetup horizontalDpi="600" verticalDpi="600" orientation="portrait" paperSize="9" scale="90" r:id="rId2"/>
  <headerFooter alignWithMargins="0">
    <oddFooter>&amp;L&amp;"Times New Roman,Regular"&amp;10Phiên bản 4.0.1&amp;C&amp;"Times New Roman,Regular"&amp;10Đầu năm&amp;R&amp;"Times New Roman,Regular"&amp;10&amp;A.&amp;P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3"/>
  <sheetViews>
    <sheetView showGridLines="0" zoomScalePageLayoutView="0" workbookViewId="0" topLeftCell="A1">
      <selection activeCell="B28" sqref="B28"/>
    </sheetView>
  </sheetViews>
  <sheetFormatPr defaultColWidth="8.796875" defaultRowHeight="15"/>
  <cols>
    <col min="1" max="1" width="1.59765625" style="31" customWidth="1"/>
    <col min="2" max="2" width="39.5" style="31" customWidth="1"/>
    <col min="3" max="3" width="7.59765625" style="31" customWidth="1"/>
    <col min="4" max="4" width="7.59765625" style="31" hidden="1" customWidth="1"/>
    <col min="5" max="9" width="7.59765625" style="31" customWidth="1"/>
    <col min="10" max="10" width="1.59765625" style="31" customWidth="1"/>
    <col min="11" max="16" width="2.59765625" style="55" customWidth="1"/>
    <col min="17" max="16384" width="9" style="31" customWidth="1"/>
  </cols>
  <sheetData>
    <row r="1" spans="2:9" ht="18.75">
      <c r="B1" s="52" t="s">
        <v>84</v>
      </c>
      <c r="C1" s="52"/>
      <c r="D1" s="52"/>
      <c r="E1" s="52"/>
      <c r="F1" s="53"/>
      <c r="G1" s="53"/>
      <c r="H1" s="53"/>
      <c r="I1" s="54"/>
    </row>
    <row r="2" ht="4.5" customHeight="1" thickBot="1"/>
    <row r="3" spans="2:16" ht="15.75">
      <c r="B3" s="609" t="s">
        <v>55</v>
      </c>
      <c r="C3" s="611" t="s">
        <v>44</v>
      </c>
      <c r="D3" s="56"/>
      <c r="E3" s="613" t="s">
        <v>4</v>
      </c>
      <c r="F3" s="613"/>
      <c r="G3" s="613"/>
      <c r="H3" s="613"/>
      <c r="I3" s="614"/>
      <c r="K3"/>
      <c r="L3"/>
      <c r="M3"/>
      <c r="N3"/>
      <c r="O3"/>
      <c r="P3"/>
    </row>
    <row r="4" spans="2:9" ht="15.75">
      <c r="B4" s="610"/>
      <c r="C4" s="612"/>
      <c r="D4" s="57"/>
      <c r="E4" s="29" t="s">
        <v>56</v>
      </c>
      <c r="F4" s="29" t="s">
        <v>57</v>
      </c>
      <c r="G4" s="29" t="s">
        <v>61</v>
      </c>
      <c r="H4" s="29" t="s">
        <v>58</v>
      </c>
      <c r="I4" s="30" t="s">
        <v>59</v>
      </c>
    </row>
    <row r="5" spans="2:9" ht="15.75" hidden="1">
      <c r="B5" s="177"/>
      <c r="C5" s="57"/>
      <c r="D5" s="57"/>
      <c r="E5" s="29">
        <v>1</v>
      </c>
      <c r="F5" s="29">
        <v>2</v>
      </c>
      <c r="G5" s="29">
        <v>3</v>
      </c>
      <c r="H5" s="29">
        <v>4</v>
      </c>
      <c r="I5" s="30">
        <v>5</v>
      </c>
    </row>
    <row r="6" spans="2:16" ht="15.75">
      <c r="B6" s="365" t="s">
        <v>44</v>
      </c>
      <c r="C6" s="366">
        <f>SUM(C8:C10)</f>
        <v>0</v>
      </c>
      <c r="D6" s="366"/>
      <c r="E6" s="366">
        <f>SUM(E8:E10)</f>
        <v>0</v>
      </c>
      <c r="F6" s="366">
        <f>SUM(F8:F10)</f>
        <v>0</v>
      </c>
      <c r="G6" s="366">
        <f>SUM(G8:G10)</f>
        <v>0</v>
      </c>
      <c r="H6" s="366">
        <f>SUM(H8:H10)</f>
        <v>0</v>
      </c>
      <c r="I6" s="367">
        <f>SUM(I8:I10)</f>
        <v>0</v>
      </c>
      <c r="K6" s="58"/>
      <c r="L6" s="58">
        <f>IF(OR(E6&lt;E12,E6&lt;E13,E6&lt;E14),"Er","")</f>
      </c>
      <c r="M6" s="58">
        <f>IF(OR(F6&lt;F12,F6&lt;F13,F6&lt;F14),"Er","")</f>
      </c>
      <c r="N6" s="58">
        <f>IF(OR(G6&lt;G12,G6&lt;G13,G6&lt;G14),"Er","")</f>
      </c>
      <c r="O6" s="58">
        <f>IF(OR(H6&lt;H12,H6&lt;H13,H6&lt;H14),"Er","")</f>
      </c>
      <c r="P6" s="58">
        <f>IF(OR(I6&lt;I12,I6&lt;I13,I6&lt;I14),"Er","")</f>
      </c>
    </row>
    <row r="7" spans="2:16" ht="15.75" hidden="1">
      <c r="B7" s="211"/>
      <c r="C7" s="7"/>
      <c r="D7" s="7"/>
      <c r="E7" s="59">
        <v>1</v>
      </c>
      <c r="F7" s="59">
        <v>2</v>
      </c>
      <c r="G7" s="59">
        <v>3</v>
      </c>
      <c r="H7" s="59">
        <v>4</v>
      </c>
      <c r="I7" s="59">
        <v>5</v>
      </c>
      <c r="K7" s="58"/>
      <c r="L7" s="58"/>
      <c r="M7" s="58"/>
      <c r="N7" s="58"/>
      <c r="O7" s="58"/>
      <c r="P7" s="58"/>
    </row>
    <row r="8" spans="2:16" ht="15.75">
      <c r="B8" s="361" t="s">
        <v>117</v>
      </c>
      <c r="C8" s="368">
        <f>SUM(E8:I8)</f>
        <v>0</v>
      </c>
      <c r="D8" s="7">
        <v>4</v>
      </c>
      <c r="E8" s="456"/>
      <c r="F8" s="456"/>
      <c r="G8" s="456"/>
      <c r="H8" s="456"/>
      <c r="I8" s="457"/>
      <c r="K8" s="58"/>
      <c r="L8" s="58"/>
      <c r="M8" s="58"/>
      <c r="N8" s="58"/>
      <c r="O8" s="58"/>
      <c r="P8" s="58"/>
    </row>
    <row r="9" spans="2:16" ht="15.75">
      <c r="B9" s="287" t="s">
        <v>88</v>
      </c>
      <c r="C9" s="368">
        <f>SUM(E9:I9)</f>
        <v>0</v>
      </c>
      <c r="D9" s="7">
        <v>6</v>
      </c>
      <c r="E9" s="431"/>
      <c r="F9" s="431"/>
      <c r="G9" s="431"/>
      <c r="H9" s="431"/>
      <c r="I9" s="433"/>
      <c r="K9" s="58"/>
      <c r="L9" s="58"/>
      <c r="M9" s="58"/>
      <c r="N9" s="58"/>
      <c r="O9" s="58"/>
      <c r="P9" s="58"/>
    </row>
    <row r="10" spans="2:16" ht="15.75">
      <c r="B10" s="287" t="s">
        <v>89</v>
      </c>
      <c r="C10" s="369">
        <f>SUM(E10:I10)</f>
        <v>0</v>
      </c>
      <c r="D10" s="7">
        <v>3</v>
      </c>
      <c r="E10" s="431"/>
      <c r="F10" s="431"/>
      <c r="G10" s="431"/>
      <c r="H10" s="431"/>
      <c r="I10" s="433"/>
      <c r="K10" s="58">
        <f>IF(OR(AND(C10&lt;&gt;0,Truong!Z7=FALSE),AND(C10=0,Truong!Z7=TRUE)),"Er","")</f>
      </c>
      <c r="L10" s="58"/>
      <c r="M10" s="58"/>
      <c r="N10" s="58"/>
      <c r="O10" s="58"/>
      <c r="P10" s="58"/>
    </row>
    <row r="11" spans="2:16" ht="15.75">
      <c r="B11" s="60" t="s">
        <v>60</v>
      </c>
      <c r="C11" s="61"/>
      <c r="D11" s="61"/>
      <c r="E11" s="61"/>
      <c r="F11" s="61"/>
      <c r="G11" s="61"/>
      <c r="H11" s="61"/>
      <c r="I11" s="62"/>
      <c r="K11" s="63"/>
      <c r="L11" s="63">
        <f>IF(G11&gt;G7,"Er","")</f>
      </c>
      <c r="M11" s="63">
        <f>IF(H11&gt;H7,"Er","")</f>
      </c>
      <c r="N11" s="63">
        <f>IF(I11&gt;I7,"Er","")</f>
      </c>
      <c r="O11" s="63"/>
      <c r="P11" s="63"/>
    </row>
    <row r="12" spans="2:16" ht="15.75">
      <c r="B12" s="284" t="s">
        <v>118</v>
      </c>
      <c r="C12" s="370">
        <f>SUM(E12:I12)</f>
        <v>0</v>
      </c>
      <c r="D12" s="7">
        <v>1</v>
      </c>
      <c r="E12" s="431"/>
      <c r="F12" s="431"/>
      <c r="G12" s="431"/>
      <c r="H12" s="431"/>
      <c r="I12" s="433"/>
      <c r="K12" s="58"/>
      <c r="L12" s="58">
        <f>IF(E12&gt;E6,"Er","")</f>
      </c>
      <c r="M12" s="58">
        <f>IF(F12&gt;F6,"Er","")</f>
      </c>
      <c r="N12" s="58">
        <f>IF(G12&gt;G6,"Er","")</f>
      </c>
      <c r="O12" s="58">
        <f>IF(H12&gt;H6,"Er","")</f>
      </c>
      <c r="P12" s="58">
        <f>IF(I12&gt;I6,"Er","")</f>
      </c>
    </row>
    <row r="13" spans="2:16" ht="15.75">
      <c r="B13" s="362" t="s">
        <v>62</v>
      </c>
      <c r="C13" s="371">
        <f>SUM(E13:I13)</f>
        <v>0</v>
      </c>
      <c r="D13" s="7">
        <v>2</v>
      </c>
      <c r="E13" s="431"/>
      <c r="F13" s="431"/>
      <c r="G13" s="431"/>
      <c r="H13" s="431"/>
      <c r="I13" s="433"/>
      <c r="K13" s="58">
        <f>IF(OR(AND(C13&lt;&gt;0,Truong!Z11=FALSE),AND(C13=0,Truong!Z11=TRUE)),"Er","")</f>
      </c>
      <c r="L13" s="58">
        <f>IF(E13&gt;E6,"Er","")</f>
      </c>
      <c r="M13" s="58">
        <f>IF(F13&gt;F6,"Er","")</f>
      </c>
      <c r="N13" s="58">
        <f>IF(G13&gt;G6,"Er","")</f>
      </c>
      <c r="O13" s="58">
        <f>IF(H13&gt;H6,"Er","")</f>
      </c>
      <c r="P13" s="58">
        <f>IF(I13&gt;I6,"Er","")</f>
      </c>
    </row>
    <row r="14" spans="2:16" ht="15.75">
      <c r="B14" s="346" t="s">
        <v>131</v>
      </c>
      <c r="C14" s="372">
        <f>SUM(E14:I14)</f>
        <v>0</v>
      </c>
      <c r="D14" s="7">
        <v>5</v>
      </c>
      <c r="E14" s="458"/>
      <c r="F14" s="458"/>
      <c r="G14" s="458"/>
      <c r="H14" s="458"/>
      <c r="I14" s="460"/>
      <c r="K14" s="58">
        <f>IF(OR(AND(C14&lt;&gt;0,Truong!Z10=FALSE),AND(C14=0,Truong!Z10=TRUE)),"Er","")</f>
      </c>
      <c r="L14" s="58">
        <f>IF(E14&gt;E6,"Er","")</f>
      </c>
      <c r="M14" s="58">
        <f>IF(F14&gt;F6,"Er","")</f>
      </c>
      <c r="N14" s="58">
        <f>IF(G14&gt;G6,"Er","")</f>
      </c>
      <c r="O14" s="58">
        <f>IF(H14&gt;H6,"Er","")</f>
      </c>
      <c r="P14" s="58">
        <f>IF(I14&gt;I6,"Er","")</f>
      </c>
    </row>
    <row r="15" spans="2:17" ht="15.75">
      <c r="B15" s="615" t="s">
        <v>358</v>
      </c>
      <c r="C15" s="616"/>
      <c r="D15" s="616"/>
      <c r="E15" s="616"/>
      <c r="F15" s="616"/>
      <c r="G15" s="616"/>
      <c r="H15" s="616"/>
      <c r="I15" s="617"/>
      <c r="K15" s="63"/>
      <c r="L15" s="63"/>
      <c r="M15" s="63"/>
      <c r="N15" s="63"/>
      <c r="O15" s="63"/>
      <c r="P15" s="63"/>
      <c r="Q15" s="63"/>
    </row>
    <row r="16" spans="2:16" s="170" customFormat="1" ht="15.75" hidden="1">
      <c r="B16" s="211"/>
      <c r="C16" s="209"/>
      <c r="D16" s="210"/>
      <c r="E16" s="211">
        <v>1</v>
      </c>
      <c r="F16" s="211">
        <v>2</v>
      </c>
      <c r="G16" s="211">
        <v>3</v>
      </c>
      <c r="H16" s="211">
        <v>4</v>
      </c>
      <c r="I16" s="212">
        <v>5</v>
      </c>
      <c r="K16" s="200"/>
      <c r="L16" s="58"/>
      <c r="M16" s="58"/>
      <c r="N16" s="58"/>
      <c r="O16" s="58"/>
      <c r="P16" s="58"/>
    </row>
    <row r="17" spans="2:16" s="170" customFormat="1" ht="15.75">
      <c r="B17" s="332" t="s">
        <v>357</v>
      </c>
      <c r="C17" s="373">
        <f>IF(SUM(E17:I17)&lt;&gt;0,SUM(E17:I17),"")</f>
      </c>
      <c r="D17" s="210">
        <v>4</v>
      </c>
      <c r="E17" s="486"/>
      <c r="F17" s="486"/>
      <c r="G17" s="486"/>
      <c r="H17" s="486"/>
      <c r="I17" s="487"/>
      <c r="K17" s="200"/>
      <c r="L17" s="58">
        <f>IF(E17&gt;E6,"Er","")</f>
      </c>
      <c r="M17" s="58">
        <f>IF(F17&gt;F6,"Er","")</f>
      </c>
      <c r="N17" s="58">
        <f>IF(G17&gt;G6,"Er","")</f>
      </c>
      <c r="O17" s="58">
        <f>IF(H17&gt;H6,"Er","")</f>
      </c>
      <c r="P17" s="58">
        <f>IF(I17&gt;I6,"Er","")</f>
      </c>
    </row>
    <row r="18" spans="2:16" s="170" customFormat="1" ht="15.75">
      <c r="B18" s="363" t="s">
        <v>108</v>
      </c>
      <c r="C18" s="374">
        <f aca="true" t="shared" si="0" ref="C18:C23">IF(SUM(E18:I18)&lt;&gt;0,SUM(E18:I18),"")</f>
      </c>
      <c r="D18" s="201">
        <v>22</v>
      </c>
      <c r="E18" s="469"/>
      <c r="F18" s="469"/>
      <c r="G18" s="469"/>
      <c r="H18" s="469"/>
      <c r="I18" s="470"/>
      <c r="K18" s="200"/>
      <c r="L18" s="58">
        <f>IF(E18&gt;E6,"Er","")</f>
      </c>
      <c r="M18" s="58">
        <f>IF(F18&gt;F6,"Er","")</f>
      </c>
      <c r="N18" s="58">
        <f>IF(G18&gt;G6,"Er","")</f>
      </c>
      <c r="O18" s="58">
        <f>IF(H18&gt;H6,"Er","")</f>
      </c>
      <c r="P18" s="58">
        <f>IF(I18&gt;I6,"Er","")</f>
      </c>
    </row>
    <row r="19" spans="2:16" s="170" customFormat="1" ht="15.75">
      <c r="B19" s="363" t="s">
        <v>109</v>
      </c>
      <c r="C19" s="375">
        <f t="shared" si="0"/>
      </c>
      <c r="D19" s="205">
        <v>6</v>
      </c>
      <c r="E19" s="469"/>
      <c r="F19" s="469"/>
      <c r="G19" s="469"/>
      <c r="H19" s="469"/>
      <c r="I19" s="470"/>
      <c r="K19" s="200"/>
      <c r="L19" s="58">
        <f>IF(E19&gt;E6,"Er","")</f>
      </c>
      <c r="M19" s="58">
        <f>IF(F19&gt;F6,"Er","")</f>
      </c>
      <c r="N19" s="58">
        <f>IF(G19&gt;G6,"Er","")</f>
      </c>
      <c r="O19" s="58">
        <f>IF(H19&gt;H6,"Er","")</f>
      </c>
      <c r="P19" s="58">
        <f>IF(I19&gt;I6,"Er","")</f>
      </c>
    </row>
    <row r="20" spans="2:16" s="170" customFormat="1" ht="15.75">
      <c r="B20" s="363" t="s">
        <v>110</v>
      </c>
      <c r="C20" s="375">
        <f t="shared" si="0"/>
      </c>
      <c r="D20" s="201">
        <v>7</v>
      </c>
      <c r="E20" s="438"/>
      <c r="F20" s="438"/>
      <c r="G20" s="438"/>
      <c r="H20" s="438"/>
      <c r="I20" s="442"/>
      <c r="K20" s="200"/>
      <c r="L20" s="58">
        <f>IF(E20&gt;E6,"Er","")</f>
      </c>
      <c r="M20" s="58">
        <f>IF(F20&gt;F6,"Er","")</f>
      </c>
      <c r="N20" s="58">
        <f>IF(G20&gt;G6,"Er","")</f>
      </c>
      <c r="O20" s="58">
        <f>IF(H20&gt;H6,"Er","")</f>
      </c>
      <c r="P20" s="58">
        <f>IF(I20&gt;I6,"Er","")</f>
      </c>
    </row>
    <row r="21" spans="2:16" s="170" customFormat="1" ht="15.75">
      <c r="B21" s="363" t="s">
        <v>101</v>
      </c>
      <c r="C21" s="375">
        <f t="shared" si="0"/>
      </c>
      <c r="D21" s="201">
        <v>8</v>
      </c>
      <c r="E21" s="438"/>
      <c r="F21" s="438"/>
      <c r="G21" s="438"/>
      <c r="H21" s="438"/>
      <c r="I21" s="442"/>
      <c r="K21" s="200"/>
      <c r="L21" s="58">
        <f>IF(E21&gt;E6,"Er","")</f>
      </c>
      <c r="M21" s="58">
        <f>IF(F21&gt;F6,"Er","")</f>
      </c>
      <c r="N21" s="58">
        <f>IF(G21&gt;G6,"Er","")</f>
      </c>
      <c r="O21" s="58">
        <f>IF(H21&gt;H6,"Er","")</f>
      </c>
      <c r="P21" s="58">
        <f>IF(I21&gt;I6,"Er","")</f>
      </c>
    </row>
    <row r="22" spans="2:16" s="170" customFormat="1" ht="15.75">
      <c r="B22" s="363" t="s">
        <v>102</v>
      </c>
      <c r="C22" s="375">
        <f t="shared" si="0"/>
      </c>
      <c r="D22" s="201">
        <v>5</v>
      </c>
      <c r="E22" s="438"/>
      <c r="F22" s="438"/>
      <c r="G22" s="438"/>
      <c r="H22" s="438"/>
      <c r="I22" s="442"/>
      <c r="K22" s="200"/>
      <c r="L22" s="58">
        <f>IF(E22&gt;E6,"Er","")</f>
      </c>
      <c r="M22" s="58">
        <f>IF(F22&gt;F6,"Er","")</f>
      </c>
      <c r="N22" s="58">
        <f>IF(G22&gt;G6,"Er","")</f>
      </c>
      <c r="O22" s="58">
        <f>IF(H22&gt;H6,"Er","")</f>
      </c>
      <c r="P22" s="58">
        <f>IF(I22&gt;I6,"Er","")</f>
      </c>
    </row>
    <row r="23" spans="2:16" s="170" customFormat="1" ht="16.5" thickBot="1">
      <c r="B23" s="364" t="s">
        <v>103</v>
      </c>
      <c r="C23" s="376">
        <f t="shared" si="0"/>
      </c>
      <c r="D23" s="213">
        <v>20</v>
      </c>
      <c r="E23" s="473"/>
      <c r="F23" s="473"/>
      <c r="G23" s="473"/>
      <c r="H23" s="473"/>
      <c r="I23" s="474"/>
      <c r="K23" s="200"/>
      <c r="L23" s="58">
        <f>IF(E23&gt;E6,"Er","")</f>
      </c>
      <c r="M23" s="58">
        <f>IF(F23&gt;F6,"Er","")</f>
      </c>
      <c r="N23" s="58">
        <f>IF(G23&gt;G6,"Er","")</f>
      </c>
      <c r="O23" s="58">
        <f>IF(H23&gt;H6,"Er","")</f>
      </c>
      <c r="P23" s="58">
        <f>IF(I23&gt;I6,"Er","")</f>
      </c>
    </row>
  </sheetData>
  <sheetProtection password="C129" sheet="1" objects="1" scenarios="1"/>
  <mergeCells count="4">
    <mergeCell ref="B3:B4"/>
    <mergeCell ref="C3:C4"/>
    <mergeCell ref="E3:I3"/>
    <mergeCell ref="B15:I15"/>
  </mergeCells>
  <dataValidations count="3">
    <dataValidation allowBlank="1" sqref="D6 E6:I7 C6:C10 C12:C14"/>
    <dataValidation type="whole" allowBlank="1" showErrorMessage="1" errorTitle="Lỗi nhập dữ liệu" error="Chỉ nhập số tối đa 50" sqref="E8:I10 E17:I23 E12:I14">
      <formula1>0</formula1>
      <formula2>50</formula2>
    </dataValidation>
    <dataValidation allowBlank="1" showInputMessage="1" showErrorMessage="1" errorTitle="Lçi nhËp d÷ liÖu" error="ChØ nhËp d÷ liÖu kiÓu sè, kh«ng nhËp ch÷." sqref="C16:D23"/>
  </dataValidations>
  <printOptions/>
  <pageMargins left="0.7480314960629921" right="0.2362204724409449" top="0.5118110236220472" bottom="0.5118110236220472" header="0" footer="0.2362204724409449"/>
  <pageSetup horizontalDpi="600" verticalDpi="600" orientation="portrait" paperSize="9" scale="90" r:id="rId3"/>
  <headerFooter alignWithMargins="0">
    <oddFooter>&amp;L&amp;"Times New Roman,Regular"&amp;10Phiên bản 4.0.1&amp;C&amp;"Times New Roman,Regular"&amp;10Đầu năm&amp;R&amp;"Times New Roman,Regular"&amp;10&amp;A.&amp;P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showGridLines="0" zoomScale="75" zoomScaleNormal="75" zoomScaleSheetLayoutView="100" zoomScalePageLayoutView="0" workbookViewId="0" topLeftCell="A1">
      <selection activeCell="E6" sqref="E6"/>
    </sheetView>
  </sheetViews>
  <sheetFormatPr defaultColWidth="8.796875" defaultRowHeight="15"/>
  <cols>
    <col min="1" max="1" width="1.59765625" style="31" customWidth="1"/>
    <col min="2" max="2" width="37.5" style="31" customWidth="1"/>
    <col min="3" max="3" width="9.69921875" style="66" customWidth="1"/>
    <col min="4" max="4" width="8.09765625" style="66" hidden="1" customWidth="1"/>
    <col min="5" max="9" width="7.09765625" style="66" customWidth="1"/>
    <col min="10" max="11" width="7.09765625" style="66" hidden="1" customWidth="1"/>
    <col min="12" max="14" width="7.09765625" style="66" customWidth="1"/>
    <col min="15" max="15" width="1.390625" style="38" customWidth="1"/>
    <col min="16" max="21" width="2.59765625" style="63" customWidth="1"/>
    <col min="22" max="24" width="2.59765625" style="31" customWidth="1"/>
    <col min="25" max="16384" width="9" style="31" customWidth="1"/>
  </cols>
  <sheetData>
    <row r="1" spans="2:6" ht="18.75">
      <c r="B1" s="52" t="s">
        <v>85</v>
      </c>
      <c r="C1" s="64"/>
      <c r="D1" s="185"/>
      <c r="E1" s="64"/>
      <c r="F1" s="65"/>
    </row>
    <row r="2" ht="4.5" customHeight="1" thickBot="1"/>
    <row r="3" spans="2:21" ht="15.75" customHeight="1">
      <c r="B3" s="622" t="s">
        <v>63</v>
      </c>
      <c r="C3" s="620" t="s">
        <v>44</v>
      </c>
      <c r="D3" s="186"/>
      <c r="E3" s="626" t="s">
        <v>4</v>
      </c>
      <c r="F3" s="626"/>
      <c r="G3" s="626"/>
      <c r="H3" s="626"/>
      <c r="I3" s="627"/>
      <c r="J3" s="194"/>
      <c r="K3" s="194"/>
      <c r="L3" s="194"/>
      <c r="M3" s="194"/>
      <c r="N3" s="194"/>
      <c r="P3" s="122"/>
      <c r="Q3" s="122"/>
      <c r="R3" s="122"/>
      <c r="S3" s="122"/>
      <c r="T3" s="122"/>
      <c r="U3" s="122"/>
    </row>
    <row r="4" spans="2:14" ht="15.75">
      <c r="B4" s="623"/>
      <c r="C4" s="621"/>
      <c r="D4" s="187"/>
      <c r="E4" s="69" t="s">
        <v>56</v>
      </c>
      <c r="F4" s="69" t="s">
        <v>57</v>
      </c>
      <c r="G4" s="69" t="s">
        <v>61</v>
      </c>
      <c r="H4" s="69" t="s">
        <v>58</v>
      </c>
      <c r="I4" s="70" t="s">
        <v>59</v>
      </c>
      <c r="J4" s="194"/>
      <c r="K4" s="194"/>
      <c r="L4" s="194"/>
      <c r="M4" s="194"/>
      <c r="N4" s="194"/>
    </row>
    <row r="5" spans="2:14" ht="15.75" hidden="1">
      <c r="B5" s="67"/>
      <c r="C5" s="68"/>
      <c r="D5" s="187"/>
      <c r="E5" s="69">
        <v>1</v>
      </c>
      <c r="F5" s="69">
        <v>2</v>
      </c>
      <c r="G5" s="69">
        <v>3</v>
      </c>
      <c r="H5" s="69">
        <v>4</v>
      </c>
      <c r="I5" s="70">
        <v>5</v>
      </c>
      <c r="J5" s="194"/>
      <c r="K5" s="194"/>
      <c r="L5" s="194"/>
      <c r="M5" s="194"/>
      <c r="N5" s="194"/>
    </row>
    <row r="6" spans="2:21" ht="15.75">
      <c r="B6" s="182" t="s">
        <v>64</v>
      </c>
      <c r="C6" s="366">
        <f aca="true" t="shared" si="0" ref="C6:C27">SUM(E6:I6)</f>
        <v>0</v>
      </c>
      <c r="D6" s="8" t="s">
        <v>248</v>
      </c>
      <c r="E6" s="454"/>
      <c r="F6" s="454"/>
      <c r="G6" s="454"/>
      <c r="H6" s="454"/>
      <c r="I6" s="455"/>
      <c r="J6" s="194"/>
      <c r="K6" s="194"/>
      <c r="L6" s="194"/>
      <c r="M6" s="194"/>
      <c r="N6" s="194"/>
      <c r="P6" s="58"/>
      <c r="Q6" s="58">
        <f>IF(OR(E6&lt;&gt;E10+E16,E6&lt;E10,E6&lt;E16,E6&lt;E36,E6&lt;E88,E6&lt;E7,E6&lt;E8,E6&lt;E9,E6&lt;E22),"Er","")</f>
      </c>
      <c r="R6" s="58">
        <f>IF(OR(F6&lt;F10,F6&lt;F16,F6&lt;F36,F6&lt;F88,F6&lt;F7,F6&lt;F8,F6&lt;F9,F6&lt;F22),"Er","")</f>
      </c>
      <c r="S6" s="58">
        <f>IF(OR(G6&lt;G10,G6&lt;G16,G6&lt;G36,G6&lt;G88,G6&lt;G7,G6&lt;G8,G6&lt;G9,G6&lt;G22),"Er","")</f>
      </c>
      <c r="T6" s="58">
        <f>IF(OR(H6&lt;H10,H6&lt;H16,H6&lt;H36,H6&lt;H88,H6&lt;H7,H6&lt;H8,H6&lt;H9,H6&lt;H22),"Er","")</f>
      </c>
      <c r="U6" s="58">
        <f>IF(OR(I6&lt;I10,I6&lt;I16,I6&lt;I36,I6&lt;I88,I6&lt;I7,I6&lt;I8,I6&lt;I9,I6&lt;I22),"Er","")</f>
      </c>
    </row>
    <row r="7" spans="2:21" ht="15.75">
      <c r="B7" s="339" t="s">
        <v>262</v>
      </c>
      <c r="C7" s="368">
        <f t="shared" si="0"/>
        <v>0</v>
      </c>
      <c r="D7" s="188"/>
      <c r="E7" s="456"/>
      <c r="F7" s="456"/>
      <c r="G7" s="456"/>
      <c r="H7" s="456"/>
      <c r="I7" s="457"/>
      <c r="J7" s="194"/>
      <c r="K7" s="194"/>
      <c r="L7" s="194"/>
      <c r="M7" s="194"/>
      <c r="N7" s="194"/>
      <c r="P7" s="58"/>
      <c r="Q7" s="58">
        <f>IF(OR(E7&lt;&gt;E12+E17,E7&gt;E6,E7&lt;E9),"Er","")</f>
      </c>
      <c r="R7" s="58">
        <f>IF(OR(F7&gt;F6,F7&lt;F9),"Er","")</f>
      </c>
      <c r="S7" s="58">
        <f>IF(OR(G7&gt;G6,G7&lt;G9),"Er","")</f>
      </c>
      <c r="T7" s="58">
        <f>IF(OR(H7&gt;H6,H7&lt;H9),"Er","")</f>
      </c>
      <c r="U7" s="58">
        <f>IF(OR(I7&gt;I6,I7&lt;I9),"Er","")</f>
      </c>
    </row>
    <row r="8" spans="2:21" ht="15.75">
      <c r="B8" s="341" t="s">
        <v>66</v>
      </c>
      <c r="C8" s="371">
        <f t="shared" si="0"/>
        <v>0</v>
      </c>
      <c r="D8" s="166"/>
      <c r="E8" s="424"/>
      <c r="F8" s="424"/>
      <c r="G8" s="424"/>
      <c r="H8" s="424"/>
      <c r="I8" s="425"/>
      <c r="J8" s="194"/>
      <c r="K8" s="194"/>
      <c r="L8" s="194"/>
      <c r="M8" s="194"/>
      <c r="N8" s="194"/>
      <c r="P8" s="58"/>
      <c r="Q8" s="58">
        <f>IF(OR(E8&lt;&gt;E13+E18,E8&gt;E6,E8&lt;E9),"Er","")</f>
      </c>
      <c r="R8" s="58">
        <f>IF(OR(F8&gt;F6,F8&lt;F9),"Er","")</f>
      </c>
      <c r="S8" s="58">
        <f>IF(OR(G8&gt;G6,G8&lt;G9),"Er","")</f>
      </c>
      <c r="T8" s="58">
        <f>IF(OR(H8&gt;H6,H8&lt;H9),"Er","")</f>
      </c>
      <c r="U8" s="58">
        <f>IF(OR(I8&gt;I6,I8&lt;I9),"Er","")</f>
      </c>
    </row>
    <row r="9" spans="2:21" ht="15.75">
      <c r="B9" s="341" t="s">
        <v>67</v>
      </c>
      <c r="C9" s="371">
        <f t="shared" si="0"/>
        <v>0</v>
      </c>
      <c r="D9" s="166"/>
      <c r="E9" s="424"/>
      <c r="F9" s="424"/>
      <c r="G9" s="424"/>
      <c r="H9" s="424"/>
      <c r="I9" s="425"/>
      <c r="J9" s="194"/>
      <c r="K9" s="194"/>
      <c r="L9" s="194"/>
      <c r="M9" s="194"/>
      <c r="N9" s="194"/>
      <c r="P9" s="58"/>
      <c r="Q9" s="58">
        <f>IF(OR(E9&lt;&gt;E14+E19,E9&gt;E6,E9&gt;E8,E9&gt;E7,E9&lt;E14,E9&lt;E19),"Er","")</f>
      </c>
      <c r="R9" s="58">
        <f>IF(OR(F9&gt;F6,F9&gt;F8,F9&gt;F7,F9&lt;F14,F9&lt;F19),"Er","")</f>
      </c>
      <c r="S9" s="58">
        <f>IF(OR(G9&gt;G6,G9&gt;G8,G9&gt;G7,G9&lt;G14,G9&lt;G19),"Er","")</f>
      </c>
      <c r="T9" s="58">
        <f>IF(OR(H9&gt;H6,H9&gt;H8,H9&gt;H7,H9&lt;H14,H9&lt;H19),"Er","")</f>
      </c>
      <c r="U9" s="58">
        <f>IF(OR(I9&gt;I6,I9&gt;I8,I9&gt;I7,I9&lt;I14,I9&lt;I19),"Er","")</f>
      </c>
    </row>
    <row r="10" spans="2:21" ht="15.75">
      <c r="B10" s="345" t="s">
        <v>95</v>
      </c>
      <c r="C10" s="370">
        <f t="shared" si="0"/>
        <v>0</v>
      </c>
      <c r="D10" s="14" t="s">
        <v>249</v>
      </c>
      <c r="E10" s="281"/>
      <c r="F10" s="281"/>
      <c r="G10" s="281"/>
      <c r="H10" s="281"/>
      <c r="I10" s="423"/>
      <c r="J10" s="194"/>
      <c r="K10" s="194"/>
      <c r="L10" s="194"/>
      <c r="M10" s="194"/>
      <c r="N10" s="194"/>
      <c r="P10" s="58"/>
      <c r="Q10" s="58">
        <f>IF(OR(E10&lt;&gt;E6-E16,E10&gt;E6,E10&lt;E11,E10&lt;E12,E10&lt;E13,E10&lt;E14,E10&lt;E15),"Er","")</f>
      </c>
      <c r="R10" s="58">
        <f>IF(OR(F10&gt;F6,F10&lt;F11,F10&lt;F12,F10&lt;F13,F10&lt;F14,F10&lt;F15),"Er","")</f>
      </c>
      <c r="S10" s="58">
        <f>IF(OR(G10&gt;G6,G10&lt;G11,G10&lt;G12,G10&lt;G13,G10&lt;G14,G10&lt;G15),"Er","")</f>
      </c>
      <c r="T10" s="58">
        <f>IF(OR(H10&gt;H6,H10&lt;H11,H10&lt;H12,H10&lt;H13,H10&lt;H14,H10&lt;H15),"Er","")</f>
      </c>
      <c r="U10" s="58">
        <f>IF(OR(I10&gt;I6,I10&lt;I11,I10&lt;I12,I10&lt;I13,I10&lt;I14,I10&lt;I15),"Er","")</f>
      </c>
    </row>
    <row r="11" spans="2:21" ht="15.75">
      <c r="B11" s="339" t="s">
        <v>195</v>
      </c>
      <c r="C11" s="371">
        <f t="shared" si="0"/>
        <v>0</v>
      </c>
      <c r="D11" s="166" t="s">
        <v>260</v>
      </c>
      <c r="E11" s="424"/>
      <c r="F11" s="424"/>
      <c r="G11" s="424"/>
      <c r="H11" s="424"/>
      <c r="I11" s="425"/>
      <c r="J11" s="194"/>
      <c r="K11" s="194"/>
      <c r="L11" s="194"/>
      <c r="M11" s="194"/>
      <c r="N11" s="194"/>
      <c r="P11" s="58"/>
      <c r="Q11" s="58">
        <f>IF(E11&gt;E10,"Er","")</f>
      </c>
      <c r="R11" s="58">
        <f>IF(F11&gt;F10,"Er","")</f>
      </c>
      <c r="S11" s="58">
        <f>IF(G11&gt;G10,"Er","")</f>
      </c>
      <c r="T11" s="58">
        <f>IF(H11&gt;H10,"Er","")</f>
      </c>
      <c r="U11" s="58">
        <f>IF(I11&gt;I10,"Er","")</f>
      </c>
    </row>
    <row r="12" spans="2:21" ht="15.75">
      <c r="B12" s="341" t="s">
        <v>194</v>
      </c>
      <c r="C12" s="371">
        <f t="shared" si="0"/>
        <v>0</v>
      </c>
      <c r="D12" s="166"/>
      <c r="E12" s="424"/>
      <c r="F12" s="424"/>
      <c r="G12" s="424"/>
      <c r="H12" s="424"/>
      <c r="I12" s="425"/>
      <c r="J12" s="194"/>
      <c r="K12" s="194"/>
      <c r="L12" s="194"/>
      <c r="M12" s="194"/>
      <c r="N12" s="194"/>
      <c r="P12" s="58"/>
      <c r="Q12" s="58">
        <f>IF(OR(E12&lt;&gt;E7-E17,E12&gt;E10,E12&lt;E14),"Er","")</f>
      </c>
      <c r="R12" s="58">
        <f>IF(OR(F12&gt;F11,F12&lt;F14,F12&gt;F7),"Er","")</f>
      </c>
      <c r="S12" s="58">
        <f>IF(OR(G12&gt;G11,G12&lt;G14,G12&gt;G7),"Er","")</f>
      </c>
      <c r="T12" s="58">
        <f>IF(OR(H12&gt;H11,H12&lt;H14,H12&gt;H7),"Er","")</f>
      </c>
      <c r="U12" s="58">
        <f>IF(OR(I12&gt;I11,I12&lt;I14,I12&gt;I7),"Er","")</f>
      </c>
    </row>
    <row r="13" spans="2:21" ht="15.75">
      <c r="B13" s="341" t="s">
        <v>66</v>
      </c>
      <c r="C13" s="371">
        <f t="shared" si="0"/>
        <v>0</v>
      </c>
      <c r="D13" s="166"/>
      <c r="E13" s="424"/>
      <c r="F13" s="424"/>
      <c r="G13" s="424"/>
      <c r="H13" s="424"/>
      <c r="I13" s="425"/>
      <c r="J13" s="194"/>
      <c r="K13" s="194"/>
      <c r="L13" s="194"/>
      <c r="M13" s="194"/>
      <c r="N13" s="194"/>
      <c r="P13" s="58"/>
      <c r="Q13" s="58">
        <f>IF(OR(E13&lt;&gt;E8-E18,E13&gt;E10,E13&lt;E14),"Er","")</f>
      </c>
      <c r="R13" s="58">
        <f>IF(OR(F13&gt;F11,F13&lt;F14,F13&gt;F8),"Er","")</f>
      </c>
      <c r="S13" s="58">
        <f>IF(OR(G13&gt;G11,G13&lt;G14,G13&gt;G8),"Er","")</f>
      </c>
      <c r="T13" s="58">
        <f>IF(OR(H13&gt;H11,H13&lt;H14,H13&gt;H8),"Er","")</f>
      </c>
      <c r="U13" s="58">
        <f>IF(OR(I13&gt;I11,I13&lt;I14,I13&gt;I8),"Er","")</f>
      </c>
    </row>
    <row r="14" spans="2:21" ht="15.75">
      <c r="B14" s="346" t="s">
        <v>67</v>
      </c>
      <c r="C14" s="372">
        <f t="shared" si="0"/>
        <v>0</v>
      </c>
      <c r="D14" s="189"/>
      <c r="E14" s="431"/>
      <c r="F14" s="431"/>
      <c r="G14" s="431"/>
      <c r="H14" s="431"/>
      <c r="I14" s="433"/>
      <c r="J14" s="194"/>
      <c r="K14" s="194"/>
      <c r="L14" s="194"/>
      <c r="M14" s="194"/>
      <c r="N14" s="194"/>
      <c r="P14" s="58"/>
      <c r="Q14" s="58">
        <f>IF(OR(E14&lt;&gt;E9-E19,E14&gt;E10,E14&gt;E13,E14&gt;E12,E14&gt;E9),"Er","")</f>
      </c>
      <c r="R14" s="58">
        <f>IF(OR(F14&gt;F11,F14&gt;F13,F14&gt;F12,F14&gt;F9),"Er","")</f>
      </c>
      <c r="S14" s="58">
        <f>IF(OR(G14&gt;G11,G14&gt;G13,G14&gt;G12,G14&gt;G9),"Er","")</f>
      </c>
      <c r="T14" s="58">
        <f>IF(OR(H14&gt;H11,H14&gt;H13,H14&gt;H12,H14&gt;H9),"Er","")</f>
      </c>
      <c r="U14" s="58">
        <f>IF(OR(I14&gt;I11,I14&gt;I13,I14&gt;I12,I14&gt;I9),"Er","")</f>
      </c>
    </row>
    <row r="15" spans="2:21" ht="15.75">
      <c r="B15" s="347" t="s">
        <v>288</v>
      </c>
      <c r="C15" s="369">
        <f t="shared" si="0"/>
        <v>0</v>
      </c>
      <c r="D15" s="190" t="s">
        <v>293</v>
      </c>
      <c r="E15" s="458"/>
      <c r="F15" s="458"/>
      <c r="G15" s="458"/>
      <c r="H15" s="458"/>
      <c r="I15" s="460"/>
      <c r="J15" s="194"/>
      <c r="K15" s="194"/>
      <c r="L15" s="194"/>
      <c r="M15" s="194"/>
      <c r="N15" s="194"/>
      <c r="P15" s="58"/>
      <c r="Q15" s="58">
        <f>IF(OR(E15&gt;E10,E15&gt;E49),"Er","")</f>
      </c>
      <c r="R15" s="58">
        <f>IF(OR(F15&gt;F10,F15&gt;F49),"Er","")</f>
      </c>
      <c r="S15" s="58">
        <f>IF(OR(G15&gt;G10,G15&gt;G49),"Er","")</f>
      </c>
      <c r="T15" s="58">
        <f>IF(OR(H15&gt;H10,H15&gt;H49),"Er","")</f>
      </c>
      <c r="U15" s="58">
        <f>IF(OR(I15&gt;I10,I15&gt;I49),"Er","")</f>
      </c>
    </row>
    <row r="16" spans="2:21" ht="15.75">
      <c r="B16" s="345" t="s">
        <v>133</v>
      </c>
      <c r="C16" s="370">
        <f t="shared" si="0"/>
        <v>0</v>
      </c>
      <c r="D16" s="14" t="s">
        <v>250</v>
      </c>
      <c r="E16" s="281"/>
      <c r="F16" s="281"/>
      <c r="G16" s="281"/>
      <c r="H16" s="281"/>
      <c r="I16" s="423"/>
      <c r="J16" s="194"/>
      <c r="K16" s="194"/>
      <c r="L16" s="194"/>
      <c r="M16" s="194"/>
      <c r="N16" s="194"/>
      <c r="P16" s="58"/>
      <c r="Q16" s="58">
        <f>IF(OR(E16&lt;&gt;E6-E10,E16&gt;E6,E16&lt;E17,E16&lt;E18,E16&lt;E19,E16&lt;E20),"Er","")</f>
      </c>
      <c r="R16" s="58">
        <f>IF(OR(F16&gt;F6,F16&lt;F17,F16&lt;F18,F16&lt;F19,F16&lt;F20),"Er","")</f>
      </c>
      <c r="S16" s="58">
        <f>IF(OR(G16&gt;G6,G16&lt;G17,G16&lt;G18,G16&lt;G19,G16&lt;G20),"Er","")</f>
      </c>
      <c r="T16" s="58">
        <f>IF(OR(H16&gt;H6,H16&lt;H17,H16&lt;H18,H16&lt;H19,H16&lt;H20),"Er","")</f>
      </c>
      <c r="U16" s="58">
        <f>IF(OR(I16&gt;I6,I16&lt;I17,I16&lt;I18,I16&lt;I19,I16&lt;I20),"Er","")</f>
      </c>
    </row>
    <row r="17" spans="2:21" ht="15.75">
      <c r="B17" s="339" t="s">
        <v>262</v>
      </c>
      <c r="C17" s="371">
        <f t="shared" si="0"/>
        <v>0</v>
      </c>
      <c r="D17" s="166"/>
      <c r="E17" s="424"/>
      <c r="F17" s="424"/>
      <c r="G17" s="424"/>
      <c r="H17" s="424"/>
      <c r="I17" s="425"/>
      <c r="J17" s="194"/>
      <c r="K17" s="194"/>
      <c r="L17" s="194"/>
      <c r="M17" s="194"/>
      <c r="N17" s="194"/>
      <c r="P17" s="58"/>
      <c r="Q17" s="58">
        <f>IF(OR(E17&lt;&gt;E7-E12,E17&gt;E16,E17&lt;E19),"Er","")</f>
      </c>
      <c r="R17" s="58">
        <f>IF(OR(F17&gt;F16,F17&lt;F19,F17&gt;F7),"Er","")</f>
      </c>
      <c r="S17" s="58">
        <f>IF(OR(G17&gt;G16,G17&lt;G19,G17&gt;G7),"Er","")</f>
      </c>
      <c r="T17" s="58">
        <f>IF(OR(H17&gt;H16,H17&lt;H19,H17&gt;H7),"Er","")</f>
      </c>
      <c r="U17" s="58">
        <f>IF(OR(I17&gt;I16,I17&lt;I19,I17&gt;I7),"Er","")</f>
      </c>
    </row>
    <row r="18" spans="2:21" ht="15.75">
      <c r="B18" s="341" t="s">
        <v>66</v>
      </c>
      <c r="C18" s="371">
        <f t="shared" si="0"/>
        <v>0</v>
      </c>
      <c r="D18" s="166"/>
      <c r="E18" s="424"/>
      <c r="F18" s="424"/>
      <c r="G18" s="424"/>
      <c r="H18" s="424"/>
      <c r="I18" s="425"/>
      <c r="J18" s="194"/>
      <c r="K18" s="194"/>
      <c r="L18" s="194"/>
      <c r="M18" s="194"/>
      <c r="N18" s="194"/>
      <c r="P18" s="58"/>
      <c r="Q18" s="58">
        <f>IF(OR(E18&lt;&gt;E8-E13,E18&gt;E16,E18&lt;E19),"Er","")</f>
      </c>
      <c r="R18" s="58">
        <f>IF(OR(F18&gt;F16,F18&lt;F19,F18&gt;F8),"Er","")</f>
      </c>
      <c r="S18" s="58">
        <f>IF(OR(G18&gt;G16,G18&lt;G19,G18&gt;G8),"Er","")</f>
      </c>
      <c r="T18" s="58">
        <f>IF(OR(H18&gt;H16,H18&lt;H19,H18&gt;H8),"Er","")</f>
      </c>
      <c r="U18" s="58">
        <f>IF(OR(I18&gt;I16,I18&lt;I19,I18&gt;I8),"Er","")</f>
      </c>
    </row>
    <row r="19" spans="2:21" ht="15.75">
      <c r="B19" s="346" t="s">
        <v>67</v>
      </c>
      <c r="C19" s="377">
        <f t="shared" si="0"/>
        <v>0</v>
      </c>
      <c r="D19" s="191"/>
      <c r="E19" s="484"/>
      <c r="F19" s="484"/>
      <c r="G19" s="484"/>
      <c r="H19" s="484"/>
      <c r="I19" s="485"/>
      <c r="J19" s="194"/>
      <c r="K19" s="194"/>
      <c r="L19" s="194"/>
      <c r="M19" s="194"/>
      <c r="N19" s="194"/>
      <c r="P19" s="58"/>
      <c r="Q19" s="58">
        <f>IF(OR(E19&lt;&gt;E9-E14,E19&gt;E16,E19&gt;E18,E19&gt;E17),"Er","")</f>
      </c>
      <c r="R19" s="58">
        <f>IF(OR(F19&gt;F16,F19&gt;F18,F19&gt;F17,F19&gt;F9),"Er","")</f>
      </c>
      <c r="S19" s="58">
        <f>IF(OR(G19&gt;G16,G19&gt;G18,G19&gt;G17,G19&gt;G9),"Er","")</f>
      </c>
      <c r="T19" s="58">
        <f>IF(OR(H19&gt;H16,H19&gt;H18,H19&gt;H17,H19&gt;H9),"Er","")</f>
      </c>
      <c r="U19" s="58">
        <f>IF(OR(I19&gt;I16,I19&gt;I18,I19&gt;I17,I19&gt;I9),"Er","")</f>
      </c>
    </row>
    <row r="20" spans="2:21" ht="15.75">
      <c r="B20" s="347" t="s">
        <v>288</v>
      </c>
      <c r="C20" s="369">
        <f t="shared" si="0"/>
        <v>0</v>
      </c>
      <c r="D20" s="190" t="s">
        <v>294</v>
      </c>
      <c r="E20" s="458"/>
      <c r="F20" s="458"/>
      <c r="G20" s="458"/>
      <c r="H20" s="458"/>
      <c r="I20" s="460"/>
      <c r="J20" s="194"/>
      <c r="K20" s="194"/>
      <c r="L20" s="194"/>
      <c r="M20" s="194"/>
      <c r="N20" s="194"/>
      <c r="P20" s="58"/>
      <c r="Q20" s="58">
        <f>IF(OR(E20&gt;E16,E20&gt;E49),"Er","")</f>
      </c>
      <c r="R20" s="58">
        <f>IF(OR(F20&gt;F16,F20&gt;F49),"Er","")</f>
      </c>
      <c r="S20" s="58">
        <f>IF(OR(G20&gt;G16,G20&gt;G49),"Er","")</f>
      </c>
      <c r="T20" s="58">
        <f>IF(OR(H20&gt;H16,H20&gt;H49),"Er","")</f>
      </c>
      <c r="U20" s="58">
        <f>IF(OR(I20&gt;I16,I20&gt;I49),"Er","")</f>
      </c>
    </row>
    <row r="21" spans="2:21" ht="15.75">
      <c r="B21" s="348" t="s">
        <v>120</v>
      </c>
      <c r="C21" s="366">
        <f t="shared" si="0"/>
        <v>0</v>
      </c>
      <c r="D21" s="17" t="s">
        <v>251</v>
      </c>
      <c r="E21" s="454"/>
      <c r="F21" s="454"/>
      <c r="G21" s="454"/>
      <c r="H21" s="454"/>
      <c r="I21" s="455"/>
      <c r="J21" s="194"/>
      <c r="K21" s="194"/>
      <c r="L21" s="194"/>
      <c r="M21" s="194"/>
      <c r="N21" s="194"/>
      <c r="P21" s="58"/>
      <c r="Q21" s="58"/>
      <c r="R21" s="58"/>
      <c r="S21" s="58"/>
      <c r="T21" s="58"/>
      <c r="U21" s="58"/>
    </row>
    <row r="22" spans="2:21" ht="15.75">
      <c r="B22" s="348" t="s">
        <v>121</v>
      </c>
      <c r="C22" s="366">
        <f t="shared" si="0"/>
        <v>0</v>
      </c>
      <c r="D22" s="17" t="s">
        <v>252</v>
      </c>
      <c r="E22" s="454"/>
      <c r="F22" s="454"/>
      <c r="G22" s="454"/>
      <c r="H22" s="454"/>
      <c r="I22" s="455"/>
      <c r="J22" s="194"/>
      <c r="K22" s="194"/>
      <c r="L22" s="194"/>
      <c r="M22" s="194"/>
      <c r="N22" s="194"/>
      <c r="P22" s="58"/>
      <c r="Q22" s="169">
        <f>IF(E22&gt;E6,"Er","")</f>
      </c>
      <c r="R22" s="169">
        <f>IF(F22&gt;F6,"Er","")</f>
      </c>
      <c r="S22" s="169">
        <f>IF(G22&gt;G6,"Er","")</f>
      </c>
      <c r="T22" s="169">
        <f>IF(H22&gt;H6,"Er","")</f>
      </c>
      <c r="U22" s="169">
        <f>IF(I22&gt;I6,"Er","")</f>
      </c>
    </row>
    <row r="23" spans="2:21" ht="15.75">
      <c r="B23" s="348" t="s">
        <v>122</v>
      </c>
      <c r="C23" s="370">
        <f t="shared" si="0"/>
        <v>0</v>
      </c>
      <c r="D23" s="8" t="s">
        <v>253</v>
      </c>
      <c r="E23" s="454"/>
      <c r="F23" s="454"/>
      <c r="G23" s="454"/>
      <c r="H23" s="454"/>
      <c r="I23" s="455"/>
      <c r="J23" s="194"/>
      <c r="K23" s="194"/>
      <c r="L23" s="194"/>
      <c r="M23" s="194"/>
      <c r="N23" s="194"/>
      <c r="P23" s="58"/>
      <c r="Q23" s="58">
        <f>IF(OR(E23&lt;E24,E23&lt;E25,E23&lt;E26,E23&lt;E27,E23&lt;E30,E23&lt;E31,E23&lt;E32,E23&lt;E33,E23&lt;E35),"Er","")</f>
      </c>
      <c r="R23" s="58">
        <f>IF(OR(F23&lt;F24,F23&lt;F25,F23&lt;F26,F23&lt;F27,F23&lt;F30,F23&lt;F31,F23&lt;F32,F23&lt;F33,F23&lt;F35),"Er","")</f>
      </c>
      <c r="S23" s="58">
        <f>IF(OR(G23&lt;G24,G23&lt;G25,G23&lt;G26,G23&lt;G27,G23&lt;G30,G23&lt;G31,G23&lt;G32,G23&lt;G33,G23&lt;G35),"Er","")</f>
      </c>
      <c r="T23" s="58">
        <f>IF(OR(H23&lt;H24,H23&lt;H25,H23&lt;H26,H23&lt;H27,H23&lt;H30,H23&lt;H31,H23&lt;H32,H23&lt;H33,H23&lt;H35),"Er","")</f>
      </c>
      <c r="U23" s="58">
        <f>IF(OR(I23&lt;I24,I23&lt;I25,I23&lt;I26,I23&lt;I27,I23&lt;I30,I23&lt;I31,I23&lt;I32,I23&lt;I33,I23&lt;I35),"Er","")</f>
      </c>
    </row>
    <row r="24" spans="2:21" ht="15.75">
      <c r="B24" s="339" t="s">
        <v>262</v>
      </c>
      <c r="C24" s="370">
        <f t="shared" si="0"/>
        <v>0</v>
      </c>
      <c r="D24" s="13"/>
      <c r="E24" s="424"/>
      <c r="F24" s="424"/>
      <c r="G24" s="424"/>
      <c r="H24" s="424"/>
      <c r="I24" s="425"/>
      <c r="J24" s="194"/>
      <c r="K24" s="194"/>
      <c r="L24" s="194"/>
      <c r="M24" s="194"/>
      <c r="N24" s="194"/>
      <c r="P24" s="58"/>
      <c r="Q24" s="58">
        <f>IF(OR(E24&gt;E23,E24&lt;E26),"Er","")</f>
      </c>
      <c r="R24" s="58">
        <f>IF(OR(F24&gt;F23,F24&lt;F26),"Er","")</f>
      </c>
      <c r="S24" s="58">
        <f>IF(OR(G24&gt;G23,G24&lt;G26),"Er","")</f>
      </c>
      <c r="T24" s="58">
        <f>IF(OR(H24&gt;H23,H24&lt;H26),"Er","")</f>
      </c>
      <c r="U24" s="58">
        <f>IF(OR(I24&gt;I23,I24&lt;I26),"Er","")</f>
      </c>
    </row>
    <row r="25" spans="2:21" ht="15.75">
      <c r="B25" s="341" t="s">
        <v>66</v>
      </c>
      <c r="C25" s="371">
        <f t="shared" si="0"/>
        <v>0</v>
      </c>
      <c r="D25" s="166"/>
      <c r="E25" s="424"/>
      <c r="F25" s="424"/>
      <c r="G25" s="424"/>
      <c r="H25" s="424"/>
      <c r="I25" s="425"/>
      <c r="J25" s="194"/>
      <c r="K25" s="194"/>
      <c r="L25" s="194"/>
      <c r="M25" s="194"/>
      <c r="N25" s="194"/>
      <c r="P25" s="58"/>
      <c r="Q25" s="58">
        <f>IF(OR(E25&gt;E23,E25&lt;E26),"Er","")</f>
      </c>
      <c r="R25" s="58">
        <f>IF(OR(F25&gt;F23,F25&lt;F26),"Er","")</f>
      </c>
      <c r="S25" s="58">
        <f>IF(OR(G25&gt;G23,G25&lt;G26),"Er","")</f>
      </c>
      <c r="T25" s="58">
        <f>IF(OR(H25&gt;H23,H25&lt;H26),"Er","")</f>
      </c>
      <c r="U25" s="58">
        <f>IF(OR(I25&gt;I23,I25&lt;I26),"Er","")</f>
      </c>
    </row>
    <row r="26" spans="2:21" ht="15.75">
      <c r="B26" s="346" t="s">
        <v>67</v>
      </c>
      <c r="C26" s="372">
        <f t="shared" si="0"/>
        <v>0</v>
      </c>
      <c r="D26" s="189"/>
      <c r="E26" s="431"/>
      <c r="F26" s="431"/>
      <c r="G26" s="431"/>
      <c r="H26" s="431"/>
      <c r="I26" s="433"/>
      <c r="J26" s="194"/>
      <c r="K26" s="194"/>
      <c r="L26" s="194"/>
      <c r="M26" s="194"/>
      <c r="N26" s="194"/>
      <c r="P26" s="58"/>
      <c r="Q26" s="58">
        <f>IF(OR(E26&gt;E23,E26&gt;E25,E26&gt;E24),"Er","")</f>
      </c>
      <c r="R26" s="58">
        <f>IF(OR(F26&gt;F23,F26&gt;F25,F26&gt;F24),"Er","")</f>
      </c>
      <c r="S26" s="58">
        <f>IF(OR(G26&gt;G23,G26&gt;G25,G26&gt;G24),"Er","")</f>
      </c>
      <c r="T26" s="58">
        <f>IF(OR(H26&gt;H23,H26&gt;H25,H26&gt;H24),"Er","")</f>
      </c>
      <c r="U26" s="58">
        <f>IF(OR(I26&gt;I23,I26&gt;I25,I26&gt;I24),"Er","")</f>
      </c>
    </row>
    <row r="27" spans="2:21" ht="15.75">
      <c r="B27" s="347" t="s">
        <v>288</v>
      </c>
      <c r="C27" s="369">
        <f t="shared" si="0"/>
        <v>0</v>
      </c>
      <c r="D27" s="190" t="s">
        <v>295</v>
      </c>
      <c r="E27" s="458"/>
      <c r="F27" s="458"/>
      <c r="G27" s="458"/>
      <c r="H27" s="458"/>
      <c r="I27" s="460"/>
      <c r="J27" s="194"/>
      <c r="K27" s="194"/>
      <c r="L27" s="194"/>
      <c r="M27" s="194"/>
      <c r="N27" s="194"/>
      <c r="P27" s="58"/>
      <c r="Q27" s="58">
        <f>IF(E27&gt;E23,"Er","")</f>
      </c>
      <c r="R27" s="58">
        <f>IF(F27&gt;F23,"Er","")</f>
      </c>
      <c r="S27" s="58">
        <f>IF(G27&gt;G23,"Er","")</f>
      </c>
      <c r="T27" s="58">
        <f>IF(H27&gt;H23,"Er","")</f>
      </c>
      <c r="U27" s="58">
        <f>IF(I27&gt;I23,"Er","")</f>
      </c>
    </row>
    <row r="28" spans="2:21" ht="15.75">
      <c r="B28" s="379" t="s">
        <v>221</v>
      </c>
      <c r="C28" s="370">
        <f>C23</f>
        <v>0</v>
      </c>
      <c r="D28" s="380"/>
      <c r="E28" s="381">
        <f>E23</f>
        <v>0</v>
      </c>
      <c r="F28" s="381">
        <f>F23</f>
        <v>0</v>
      </c>
      <c r="G28" s="381">
        <f>G23</f>
        <v>0</v>
      </c>
      <c r="H28" s="381">
        <f>H23</f>
        <v>0</v>
      </c>
      <c r="I28" s="382">
        <f>I23</f>
        <v>0</v>
      </c>
      <c r="J28" s="194"/>
      <c r="K28" s="194"/>
      <c r="L28" s="194"/>
      <c r="M28" s="194"/>
      <c r="N28" s="194"/>
      <c r="P28" s="58"/>
      <c r="Q28" s="58">
        <f>IF(SUM(E30:E35)&lt;E28,"Er","")</f>
      </c>
      <c r="R28" s="58">
        <f>IF(SUM(F30:F35)&lt;F28,"Er","")</f>
      </c>
      <c r="S28" s="58">
        <f>IF(SUM(G30:G35)&lt;G28,"Er","")</f>
      </c>
      <c r="T28" s="58">
        <f>IF(SUM(H30:H35)&lt;H28,"Er","")</f>
      </c>
      <c r="U28" s="58">
        <f>IF(SUM(I30:I35)&lt;I28,"Er","")</f>
      </c>
    </row>
    <row r="29" spans="2:21" ht="15.75" hidden="1">
      <c r="B29" s="349"/>
      <c r="C29" s="370"/>
      <c r="D29" s="192"/>
      <c r="E29" s="69">
        <v>1</v>
      </c>
      <c r="F29" s="69">
        <v>2</v>
      </c>
      <c r="G29" s="69">
        <v>3</v>
      </c>
      <c r="H29" s="69">
        <v>4</v>
      </c>
      <c r="I29" s="69">
        <v>5</v>
      </c>
      <c r="J29" s="194"/>
      <c r="K29" s="194"/>
      <c r="L29" s="194"/>
      <c r="M29" s="194"/>
      <c r="N29" s="194"/>
      <c r="P29" s="58"/>
      <c r="Q29" s="58"/>
      <c r="R29" s="58"/>
      <c r="S29" s="58"/>
      <c r="T29" s="58"/>
      <c r="U29" s="58"/>
    </row>
    <row r="30" spans="2:21" ht="15.75">
      <c r="B30" s="284" t="s">
        <v>261</v>
      </c>
      <c r="C30" s="370">
        <f aca="true" t="shared" si="1" ref="C30:C36">SUM(E30:I30)</f>
        <v>0</v>
      </c>
      <c r="D30" s="192">
        <v>1</v>
      </c>
      <c r="E30" s="281"/>
      <c r="F30" s="281"/>
      <c r="G30" s="281"/>
      <c r="H30" s="281"/>
      <c r="I30" s="423"/>
      <c r="J30" s="194"/>
      <c r="K30" s="194"/>
      <c r="L30" s="194"/>
      <c r="M30" s="194"/>
      <c r="N30" s="194"/>
      <c r="P30" s="58"/>
      <c r="Q30" s="58">
        <f>IF(E30&gt;E23,"Er","")</f>
      </c>
      <c r="R30" s="58">
        <f>IF(F30&gt;F23,"Er","")</f>
      </c>
      <c r="S30" s="58">
        <f>IF(G30&gt;G23,"Er","")</f>
      </c>
      <c r="T30" s="58">
        <f>IF(H30&gt;H23,"Er","")</f>
      </c>
      <c r="U30" s="58">
        <f>IF(I30&gt;I23,"Er","")</f>
      </c>
    </row>
    <row r="31" spans="2:21" ht="15.75">
      <c r="B31" s="285" t="s">
        <v>217</v>
      </c>
      <c r="C31" s="371">
        <f t="shared" si="1"/>
        <v>0</v>
      </c>
      <c r="D31" s="166">
        <v>2</v>
      </c>
      <c r="E31" s="424"/>
      <c r="F31" s="424"/>
      <c r="G31" s="424"/>
      <c r="H31" s="424"/>
      <c r="I31" s="425"/>
      <c r="J31" s="194"/>
      <c r="K31" s="194"/>
      <c r="L31" s="194"/>
      <c r="M31" s="194"/>
      <c r="N31" s="194"/>
      <c r="P31" s="58"/>
      <c r="Q31" s="58">
        <f>IF(E31&gt;E23,"Er","")</f>
      </c>
      <c r="R31" s="58">
        <f>IF(F31&gt;F23,"Er","")</f>
      </c>
      <c r="S31" s="58">
        <f>IF(G31&gt;G23,"Er","")</f>
      </c>
      <c r="T31" s="58">
        <f>IF(H31&gt;H23,"Er","")</f>
      </c>
      <c r="U31" s="58">
        <f>IF(I31&gt;I23,"Er","")</f>
      </c>
    </row>
    <row r="32" spans="2:21" ht="15.75">
      <c r="B32" s="285" t="s">
        <v>218</v>
      </c>
      <c r="C32" s="371">
        <f t="shared" si="1"/>
        <v>0</v>
      </c>
      <c r="D32" s="166">
        <v>3</v>
      </c>
      <c r="E32" s="424"/>
      <c r="F32" s="424"/>
      <c r="G32" s="424"/>
      <c r="H32" s="424"/>
      <c r="I32" s="425"/>
      <c r="J32" s="194"/>
      <c r="K32" s="194"/>
      <c r="L32" s="194"/>
      <c r="M32" s="194"/>
      <c r="N32" s="194"/>
      <c r="P32" s="58"/>
      <c r="Q32" s="58">
        <f>IF(E32&gt;E23,"Er","")</f>
      </c>
      <c r="R32" s="58">
        <f>IF(F32&gt;F23,"Er","")</f>
      </c>
      <c r="S32" s="58">
        <f>IF(G32&gt;G23,"Er","")</f>
      </c>
      <c r="T32" s="58">
        <f>IF(H32&gt;H23,"Er","")</f>
      </c>
      <c r="U32" s="58">
        <f>IF(I32&gt;I23,"Er","")</f>
      </c>
    </row>
    <row r="33" spans="2:21" ht="15.75">
      <c r="B33" s="285" t="s">
        <v>219</v>
      </c>
      <c r="C33" s="371">
        <f t="shared" si="1"/>
        <v>0</v>
      </c>
      <c r="D33" s="166">
        <v>4</v>
      </c>
      <c r="E33" s="424"/>
      <c r="F33" s="424"/>
      <c r="G33" s="424"/>
      <c r="H33" s="424"/>
      <c r="I33" s="425"/>
      <c r="J33" s="194"/>
      <c r="K33" s="194"/>
      <c r="L33" s="194"/>
      <c r="M33" s="194"/>
      <c r="N33" s="194"/>
      <c r="P33" s="58"/>
      <c r="Q33" s="58">
        <f>IF(E33&gt;E23,"Er","")</f>
      </c>
      <c r="R33" s="58">
        <f>IF(F33&gt;F23,"Er","")</f>
      </c>
      <c r="S33" s="58">
        <f>IF(G33&gt;G23,"Er","")</f>
      </c>
      <c r="T33" s="58">
        <f>IF(H33&gt;H23,"Er","")</f>
      </c>
      <c r="U33" s="58">
        <f>IF(I33&gt;I23,"Er","")</f>
      </c>
    </row>
    <row r="34" spans="2:21" ht="15.75">
      <c r="B34" s="287" t="s">
        <v>359</v>
      </c>
      <c r="C34" s="371">
        <f t="shared" si="1"/>
        <v>0</v>
      </c>
      <c r="D34" s="189">
        <v>6</v>
      </c>
      <c r="E34" s="431"/>
      <c r="F34" s="431"/>
      <c r="G34" s="431"/>
      <c r="H34" s="431"/>
      <c r="I34" s="433"/>
      <c r="J34" s="194"/>
      <c r="K34" s="194"/>
      <c r="L34" s="194"/>
      <c r="M34" s="194"/>
      <c r="N34" s="194"/>
      <c r="P34" s="58"/>
      <c r="Q34" s="58">
        <f>IF(E34&gt;E23,"Er","")</f>
      </c>
      <c r="R34" s="58">
        <f>IF(F34&gt;F23,"Er","")</f>
      </c>
      <c r="S34" s="58">
        <f>IF(G34&gt;G23,"Er","")</f>
      </c>
      <c r="T34" s="58">
        <f>IF(H34&gt;H23,"Er","")</f>
      </c>
      <c r="U34" s="58">
        <f>IF(I34&gt;I23,"Er","")</f>
      </c>
    </row>
    <row r="35" spans="2:21" ht="15.75">
      <c r="B35" s="350" t="s">
        <v>220</v>
      </c>
      <c r="C35" s="369">
        <f t="shared" si="1"/>
        <v>0</v>
      </c>
      <c r="D35" s="190">
        <v>5</v>
      </c>
      <c r="E35" s="458"/>
      <c r="F35" s="458"/>
      <c r="G35" s="458"/>
      <c r="H35" s="458"/>
      <c r="I35" s="460"/>
      <c r="J35" s="194"/>
      <c r="K35" s="194"/>
      <c r="L35" s="194"/>
      <c r="M35" s="194"/>
      <c r="N35" s="194"/>
      <c r="P35" s="58"/>
      <c r="Q35" s="58">
        <f>IF(E35&gt;E23,"Er","")</f>
      </c>
      <c r="R35" s="58">
        <f>IF(F35&gt;F23,"Er","")</f>
      </c>
      <c r="S35" s="58">
        <f>IF(G35&gt;G23,"Er","")</f>
      </c>
      <c r="T35" s="58">
        <f>IF(H35&gt;H23,"Er","")</f>
      </c>
      <c r="U35" s="58">
        <f>IF(I35&gt;I23,"Er","")</f>
      </c>
    </row>
    <row r="36" spans="2:21" ht="15.75">
      <c r="B36" s="351" t="s">
        <v>97</v>
      </c>
      <c r="C36" s="378">
        <f t="shared" si="1"/>
        <v>0</v>
      </c>
      <c r="D36" s="20" t="s">
        <v>254</v>
      </c>
      <c r="E36" s="482"/>
      <c r="F36" s="482"/>
      <c r="G36" s="482"/>
      <c r="H36" s="482"/>
      <c r="I36" s="483"/>
      <c r="J36" s="194"/>
      <c r="K36" s="194"/>
      <c r="L36" s="194"/>
      <c r="M36" s="194"/>
      <c r="N36" s="194"/>
      <c r="P36" s="58"/>
      <c r="Q36" s="58">
        <f>IF(E36&gt;E6,"Er","")</f>
      </c>
      <c r="R36" s="58">
        <f>IF(F36&gt;F6,"Er","")</f>
      </c>
      <c r="S36" s="58">
        <f>IF(G36&gt;G6,"Er","")</f>
      </c>
      <c r="T36" s="58">
        <f>IF(H36&gt;H6,"Er","")</f>
      </c>
      <c r="U36" s="58">
        <f>IF(I36&gt;I6,"Er","")</f>
      </c>
    </row>
    <row r="37" spans="2:21" ht="31.5">
      <c r="B37" s="352" t="s">
        <v>367</v>
      </c>
      <c r="C37" s="370">
        <f aca="true" t="shared" si="2" ref="C37:C42">SUM(E37:I37)</f>
        <v>0</v>
      </c>
      <c r="D37" s="8" t="s">
        <v>255</v>
      </c>
      <c r="E37" s="281"/>
      <c r="F37" s="281"/>
      <c r="G37" s="281"/>
      <c r="H37" s="281"/>
      <c r="I37" s="423"/>
      <c r="J37" s="194"/>
      <c r="K37" s="194"/>
      <c r="L37" s="194"/>
      <c r="M37" s="194"/>
      <c r="N37" s="194"/>
      <c r="P37" s="58"/>
      <c r="Q37" s="58">
        <f>IF(E37&gt;E6,"Er","")</f>
      </c>
      <c r="R37" s="58">
        <f>IF(F37&gt;F6,"Er","")</f>
      </c>
      <c r="S37" s="58">
        <f>IF(G37&gt;G6,"Er","")</f>
      </c>
      <c r="T37" s="58">
        <f>IF(H37&gt;H6,"Er","")</f>
      </c>
      <c r="U37" s="58">
        <f>IF(I37&gt;I6,"Er","")</f>
      </c>
    </row>
    <row r="38" spans="2:21" ht="15.75">
      <c r="B38" s="338" t="s">
        <v>365</v>
      </c>
      <c r="C38" s="371">
        <f t="shared" si="2"/>
        <v>0</v>
      </c>
      <c r="D38" s="21" t="s">
        <v>256</v>
      </c>
      <c r="E38" s="424"/>
      <c r="F38" s="424"/>
      <c r="G38" s="424"/>
      <c r="H38" s="424"/>
      <c r="I38" s="425"/>
      <c r="J38" s="194"/>
      <c r="K38" s="194"/>
      <c r="L38" s="194"/>
      <c r="M38" s="194"/>
      <c r="N38" s="194"/>
      <c r="P38" s="58"/>
      <c r="Q38" s="58">
        <f>IF(E38&gt;E6,"Er","")</f>
      </c>
      <c r="R38" s="58">
        <f>IF(F38&gt;F6,"Er","")</f>
      </c>
      <c r="S38" s="58">
        <f>IF(G38&gt;G6,"Er","")</f>
      </c>
      <c r="T38" s="58">
        <f>IF(H38&gt;H6,"Er","")</f>
      </c>
      <c r="U38" s="58">
        <f>IF(I38&gt;I6,"Er","")</f>
      </c>
    </row>
    <row r="39" spans="2:21" ht="15.75">
      <c r="B39" s="353" t="s">
        <v>366</v>
      </c>
      <c r="C39" s="369">
        <f t="shared" si="2"/>
        <v>0</v>
      </c>
      <c r="D39" s="22" t="s">
        <v>257</v>
      </c>
      <c r="E39" s="458"/>
      <c r="F39" s="458"/>
      <c r="G39" s="458"/>
      <c r="H39" s="458"/>
      <c r="I39" s="460"/>
      <c r="J39" s="194"/>
      <c r="K39" s="194"/>
      <c r="L39" s="194"/>
      <c r="M39" s="194"/>
      <c r="N39" s="194"/>
      <c r="P39" s="58">
        <f>IF(OR(AND(C39=0,LopHoc_TH!C10&lt;&gt;0),AND(LopHoc_TH!C10=0,C39&lt;&gt;0)),"Er","")</f>
      </c>
      <c r="Q39" s="58">
        <f>IF(E39&gt;E6,"Er","")</f>
      </c>
      <c r="R39" s="58">
        <f>IF(F39&gt;F6,"Er","")</f>
      </c>
      <c r="S39" s="58">
        <f>IF(G39&gt;G6,"Er","")</f>
      </c>
      <c r="T39" s="58">
        <f>IF(H39&gt;H6,"Er","")</f>
      </c>
      <c r="U39" s="58">
        <f>IF(I39&gt;I6,"Er","")</f>
      </c>
    </row>
    <row r="40" spans="2:21" ht="15.75">
      <c r="B40" s="348" t="s">
        <v>134</v>
      </c>
      <c r="C40" s="366">
        <f t="shared" si="2"/>
        <v>0</v>
      </c>
      <c r="D40" s="17" t="s">
        <v>258</v>
      </c>
      <c r="E40" s="454"/>
      <c r="F40" s="454"/>
      <c r="G40" s="454"/>
      <c r="H40" s="454"/>
      <c r="I40" s="455"/>
      <c r="J40" s="194"/>
      <c r="K40" s="194"/>
      <c r="L40" s="194"/>
      <c r="M40" s="194"/>
      <c r="N40" s="194"/>
      <c r="P40" s="58">
        <f>IF(OR(AND(C40&lt;&gt;0,LopHoc_TH!C17=0)),"Er","")</f>
      </c>
      <c r="Q40" s="58">
        <f>IF(E40&gt;E6,"Er","")</f>
      </c>
      <c r="R40" s="58">
        <f>IF(F40&gt;F6,"Er","")</f>
      </c>
      <c r="S40" s="58">
        <f>IF(G40&gt;G6,"Er","")</f>
      </c>
      <c r="T40" s="58">
        <f>IF(H40&gt;H6,"Er","")</f>
      </c>
      <c r="U40" s="58">
        <f>IF(I40&gt;I6,"Er","")</f>
      </c>
    </row>
    <row r="41" spans="2:21" ht="15.75">
      <c r="B41" s="348" t="s">
        <v>98</v>
      </c>
      <c r="C41" s="366">
        <f t="shared" si="2"/>
        <v>0</v>
      </c>
      <c r="D41" s="17" t="s">
        <v>259</v>
      </c>
      <c r="E41" s="454"/>
      <c r="F41" s="454"/>
      <c r="G41" s="454"/>
      <c r="H41" s="454"/>
      <c r="I41" s="455"/>
      <c r="J41" s="194"/>
      <c r="K41" s="194"/>
      <c r="L41" s="194"/>
      <c r="M41" s="194"/>
      <c r="N41" s="194"/>
      <c r="P41" s="58">
        <f>IF(OR(AND(C41&lt;&gt;0,LopHoc_TH!C18=0)),"Er","")</f>
      </c>
      <c r="Q41" s="58">
        <f>IF(E41&gt;E6,"Er","")</f>
      </c>
      <c r="R41" s="58">
        <f>IF(F41&gt;F6,"Er","")</f>
      </c>
      <c r="S41" s="58">
        <f>IF(G41&gt;G6,"Er","")</f>
      </c>
      <c r="T41" s="58">
        <f>IF(H41&gt;H6,"Er","")</f>
      </c>
      <c r="U41" s="58">
        <f>IF(I41&gt;I6,"Er","")</f>
      </c>
    </row>
    <row r="42" spans="2:21" ht="15.75">
      <c r="B42" s="348" t="s">
        <v>351</v>
      </c>
      <c r="C42" s="366">
        <f t="shared" si="2"/>
        <v>0</v>
      </c>
      <c r="D42" s="17" t="s">
        <v>331</v>
      </c>
      <c r="E42" s="454"/>
      <c r="F42" s="454"/>
      <c r="G42" s="454"/>
      <c r="H42" s="454"/>
      <c r="I42" s="455"/>
      <c r="J42" s="194"/>
      <c r="K42" s="194"/>
      <c r="L42" s="194"/>
      <c r="M42" s="194"/>
      <c r="N42" s="194"/>
      <c r="P42" s="58">
        <f>IF(OR(AND(C42&lt;&gt;0,LopHoc_TH!C13=0)),"Er","")</f>
      </c>
      <c r="Q42" s="58">
        <f>IF(E42&gt;E6,"Er","")</f>
      </c>
      <c r="R42" s="58">
        <f>IF(F42&gt;F6,"Er","")</f>
      </c>
      <c r="S42" s="58">
        <f>IF(G42&gt;G6,"Er","")</f>
      </c>
      <c r="T42" s="58">
        <f>IF(H42&gt;H6,"Er","")</f>
      </c>
      <c r="U42" s="58">
        <f>IF(I42&gt;I6,"Er","")</f>
      </c>
    </row>
    <row r="43" spans="2:14" ht="15.75">
      <c r="B43" s="628" t="s">
        <v>65</v>
      </c>
      <c r="C43" s="629"/>
      <c r="D43" s="629"/>
      <c r="E43" s="629"/>
      <c r="F43" s="629"/>
      <c r="G43" s="629"/>
      <c r="H43" s="629"/>
      <c r="I43" s="630"/>
      <c r="J43" s="194"/>
      <c r="K43" s="194"/>
      <c r="L43" s="194"/>
      <c r="M43" s="194"/>
      <c r="N43" s="194"/>
    </row>
    <row r="44" spans="2:14" ht="15.75" hidden="1">
      <c r="B44" s="6"/>
      <c r="C44" s="7"/>
      <c r="D44" s="193"/>
      <c r="E44" s="69">
        <v>1</v>
      </c>
      <c r="F44" s="69">
        <v>2</v>
      </c>
      <c r="G44" s="69">
        <v>3</v>
      </c>
      <c r="H44" s="69">
        <v>4</v>
      </c>
      <c r="I44" s="69">
        <v>5</v>
      </c>
      <c r="J44" s="194"/>
      <c r="K44" s="194"/>
      <c r="L44" s="194"/>
      <c r="M44" s="194"/>
      <c r="N44" s="194"/>
    </row>
    <row r="45" spans="2:21" ht="15.75">
      <c r="B45" s="284" t="s">
        <v>91</v>
      </c>
      <c r="C45" s="370">
        <f aca="true" t="shared" si="3" ref="C45:C50">SUM(E45:I45)</f>
        <v>0</v>
      </c>
      <c r="D45" s="192">
        <v>1</v>
      </c>
      <c r="E45" s="475"/>
      <c r="F45" s="475"/>
      <c r="G45" s="475"/>
      <c r="H45" s="475"/>
      <c r="I45" s="476"/>
      <c r="J45" s="194"/>
      <c r="K45" s="194"/>
      <c r="L45" s="194"/>
      <c r="M45" s="194"/>
      <c r="N45" s="194"/>
      <c r="P45" s="58">
        <f>IF(OR(AND(C45&lt;&gt;0,LopHoc_TH!C12=0),AND(C45=0,LopHoc_TH!C12&lt;&gt;0)),"Er","")</f>
      </c>
      <c r="Q45" s="58">
        <f>IF(E45&gt;E6,"Er","")</f>
      </c>
      <c r="R45" s="58">
        <f>IF(F45&gt;F6,"Er","")</f>
      </c>
      <c r="S45" s="58">
        <f>IF(G45&gt;G6,"Er","")</f>
      </c>
      <c r="T45" s="58">
        <f>IF(H45&gt;H6,"Er","")</f>
      </c>
      <c r="U45" s="58">
        <f>IF(I45&gt;I6,"Er","")</f>
      </c>
    </row>
    <row r="46" spans="2:21" ht="15.75">
      <c r="B46" s="341" t="s">
        <v>92</v>
      </c>
      <c r="C46" s="371">
        <f t="shared" si="3"/>
        <v>0</v>
      </c>
      <c r="D46" s="166">
        <v>2</v>
      </c>
      <c r="E46" s="477"/>
      <c r="F46" s="477"/>
      <c r="G46" s="477"/>
      <c r="H46" s="477"/>
      <c r="I46" s="478"/>
      <c r="J46" s="194"/>
      <c r="K46" s="194"/>
      <c r="L46" s="194"/>
      <c r="M46" s="194"/>
      <c r="N46" s="194"/>
      <c r="P46" s="58">
        <f>IF(OR(AND(C46&lt;&gt;0,LopHoc_TH!C13=0),AND(C46=0,LopHoc_TH!C13&lt;&gt;0)),"Er","")</f>
      </c>
      <c r="Q46" s="58">
        <f>IF(E46&gt;E6,"Er","")</f>
      </c>
      <c r="R46" s="58">
        <f>IF(F46&gt;F6,"Er","")</f>
      </c>
      <c r="S46" s="58">
        <f>IF(G46&gt;G6,"Er","")</f>
      </c>
      <c r="T46" s="58">
        <f>IF(H46&gt;H6,"Er","")</f>
      </c>
      <c r="U46" s="58">
        <f>IF(I46&gt;I6,"Er","")</f>
      </c>
    </row>
    <row r="47" spans="2:21" ht="15.75">
      <c r="B47" s="341" t="s">
        <v>90</v>
      </c>
      <c r="C47" s="371">
        <f t="shared" si="3"/>
        <v>0</v>
      </c>
      <c r="D47" s="166">
        <v>7</v>
      </c>
      <c r="E47" s="424"/>
      <c r="F47" s="424"/>
      <c r="G47" s="424"/>
      <c r="H47" s="424"/>
      <c r="I47" s="425"/>
      <c r="J47" s="194"/>
      <c r="K47" s="194"/>
      <c r="L47" s="194"/>
      <c r="M47" s="194"/>
      <c r="N47" s="194"/>
      <c r="P47" s="58"/>
      <c r="Q47" s="58">
        <f>IF(E47&gt;E6,"Er","")</f>
      </c>
      <c r="R47" s="58">
        <f>IF(F47&gt;F6,"Er","")</f>
      </c>
      <c r="S47" s="58">
        <f>IF(G47&gt;G6,"Er","")</f>
      </c>
      <c r="T47" s="58">
        <f>IF(H47&gt;H6,"Er","")</f>
      </c>
      <c r="U47" s="58">
        <f>IF(I47&gt;I6,"Er","")</f>
      </c>
    </row>
    <row r="48" spans="2:21" ht="15.75">
      <c r="B48" s="341" t="s">
        <v>202</v>
      </c>
      <c r="C48" s="371">
        <f t="shared" si="3"/>
        <v>0</v>
      </c>
      <c r="D48" s="166">
        <v>8</v>
      </c>
      <c r="E48" s="424"/>
      <c r="F48" s="424"/>
      <c r="G48" s="424"/>
      <c r="H48" s="424"/>
      <c r="I48" s="425"/>
      <c r="J48" s="194"/>
      <c r="K48" s="194"/>
      <c r="L48" s="194"/>
      <c r="M48" s="194"/>
      <c r="N48" s="194"/>
      <c r="P48" s="58"/>
      <c r="Q48" s="58">
        <f>IF(E48&gt;E6,"Er","")</f>
      </c>
      <c r="R48" s="58">
        <f>IF(F48&gt;F6,"Er","")</f>
      </c>
      <c r="S48" s="58">
        <f>IF(G48&gt;G6,"Er","")</f>
      </c>
      <c r="T48" s="58">
        <f>IF(H48&gt;H6,"Er","")</f>
      </c>
      <c r="U48" s="58">
        <f>IF(I48&gt;I6,"Er","")</f>
      </c>
    </row>
    <row r="49" spans="2:21" ht="15.75">
      <c r="B49" s="354" t="s">
        <v>119</v>
      </c>
      <c r="C49" s="369">
        <f t="shared" si="3"/>
        <v>0</v>
      </c>
      <c r="D49" s="190">
        <v>5</v>
      </c>
      <c r="E49" s="458"/>
      <c r="F49" s="458"/>
      <c r="G49" s="458"/>
      <c r="H49" s="458"/>
      <c r="I49" s="460"/>
      <c r="J49" s="194"/>
      <c r="K49" s="194"/>
      <c r="L49" s="194"/>
      <c r="M49" s="194"/>
      <c r="N49" s="194"/>
      <c r="P49" s="58">
        <f>IF(OR(AND(C49&lt;&gt;0,LopHoc_TH!C14=0),AND(C49=0,LopHoc_TH!C14&lt;&gt;0)),"Er","")</f>
      </c>
      <c r="Q49" s="58">
        <f>IF(E49&gt;E6,"Er","")</f>
      </c>
      <c r="R49" s="58">
        <f>IF(F49&gt;F6,"Er","")</f>
      </c>
      <c r="S49" s="58">
        <f>IF(G49&gt;G6,"Er","")</f>
      </c>
      <c r="T49" s="58">
        <f>IF(H49&gt;H6,"Er","")</f>
      </c>
      <c r="U49" s="58">
        <f>IF(I49&gt;I6,"Er","")</f>
      </c>
    </row>
    <row r="50" spans="2:21" ht="15.75">
      <c r="B50" s="355" t="s">
        <v>99</v>
      </c>
      <c r="C50" s="366">
        <f t="shared" si="3"/>
        <v>0</v>
      </c>
      <c r="D50" s="193"/>
      <c r="E50" s="479"/>
      <c r="F50" s="479"/>
      <c r="G50" s="479"/>
      <c r="H50" s="479"/>
      <c r="I50" s="480"/>
      <c r="J50" s="194"/>
      <c r="K50" s="194"/>
      <c r="L50" s="194"/>
      <c r="M50" s="194"/>
      <c r="N50" s="194"/>
      <c r="P50" s="58"/>
      <c r="Q50" s="58">
        <f>IF(E50&gt;E6,"Er","")</f>
      </c>
      <c r="R50" s="58">
        <f>IF(F50&gt;F6,"Er","")</f>
      </c>
      <c r="S50" s="58">
        <f>IF(G50&gt;G6,"Er","")</f>
      </c>
      <c r="T50" s="58">
        <f>IF(H50&gt;H6,"Er","")</f>
      </c>
      <c r="U50" s="58">
        <f>IF(I50&gt;I6,"Er","")</f>
      </c>
    </row>
    <row r="51" spans="2:21" ht="15.75" hidden="1">
      <c r="B51" s="356"/>
      <c r="C51" s="366"/>
      <c r="D51" s="188"/>
      <c r="E51" s="481">
        <v>1</v>
      </c>
      <c r="F51" s="481">
        <v>2</v>
      </c>
      <c r="G51" s="481">
        <v>3</v>
      </c>
      <c r="H51" s="481">
        <v>4</v>
      </c>
      <c r="I51" s="481">
        <v>5</v>
      </c>
      <c r="J51" s="194"/>
      <c r="K51" s="194"/>
      <c r="L51" s="194"/>
      <c r="M51" s="194"/>
      <c r="N51" s="194"/>
      <c r="P51" s="58"/>
      <c r="Q51" s="58" t="str">
        <f>IF(E51&gt;E6,"Er","")</f>
        <v>Er</v>
      </c>
      <c r="R51" s="58" t="str">
        <f>IF(F51&gt;F6,"Er","")</f>
        <v>Er</v>
      </c>
      <c r="S51" s="58" t="str">
        <f>IF(G51&gt;G6,"Er","")</f>
        <v>Er</v>
      </c>
      <c r="T51" s="58" t="str">
        <f>IF(H51&gt;H6,"Er","")</f>
        <v>Er</v>
      </c>
      <c r="U51" s="58" t="str">
        <f>IF(I51&gt;I6,"Er","")</f>
        <v>Er</v>
      </c>
    </row>
    <row r="52" spans="2:21" ht="15.75">
      <c r="B52" s="337" t="s">
        <v>281</v>
      </c>
      <c r="C52" s="368">
        <f>SUM(E52:I52)</f>
        <v>0</v>
      </c>
      <c r="D52" s="9">
        <v>6</v>
      </c>
      <c r="E52" s="456"/>
      <c r="F52" s="456"/>
      <c r="G52" s="456"/>
      <c r="H52" s="456"/>
      <c r="I52" s="457"/>
      <c r="J52" s="194"/>
      <c r="K52" s="194"/>
      <c r="L52" s="194"/>
      <c r="M52" s="194"/>
      <c r="N52" s="194"/>
      <c r="P52" s="200">
        <f>IF(OR(AND(C52&lt;&gt;0,LopHoc_TH!C19=0)),"Er","")</f>
      </c>
      <c r="Q52" s="58">
        <f>IF(E52&gt;E6,"Er","")</f>
      </c>
      <c r="R52" s="58">
        <f>IF(F52&gt;F6,"Er","")</f>
      </c>
      <c r="S52" s="58">
        <f>IF(G52&gt;G6,"Er","")</f>
      </c>
      <c r="T52" s="58">
        <f>IF(H52&gt;H6,"Er","")</f>
      </c>
      <c r="U52" s="58">
        <f>IF(I52&gt;I6,"Er","")</f>
      </c>
    </row>
    <row r="53" spans="2:21" ht="15.75">
      <c r="B53" s="338" t="s">
        <v>100</v>
      </c>
      <c r="C53" s="371">
        <f>SUM(E53:I53)</f>
        <v>0</v>
      </c>
      <c r="D53" s="10">
        <v>7</v>
      </c>
      <c r="E53" s="424"/>
      <c r="F53" s="424"/>
      <c r="G53" s="424"/>
      <c r="H53" s="424"/>
      <c r="I53" s="425"/>
      <c r="J53" s="194"/>
      <c r="K53" s="194"/>
      <c r="L53" s="194"/>
      <c r="M53" s="194"/>
      <c r="N53" s="194"/>
      <c r="P53" s="200">
        <f>IF(OR(AND(C53&lt;&gt;0,LopHoc_TH!C20=0)),"Er","")</f>
      </c>
      <c r="Q53" s="58">
        <f>IF(E53&gt;E6,"Er","")</f>
      </c>
      <c r="R53" s="58">
        <f>IF(F53&gt;F6,"Er","")</f>
      </c>
      <c r="S53" s="58">
        <f>IF(G53&gt;G6,"Er","")</f>
      </c>
      <c r="T53" s="58">
        <f>IF(H53&gt;H6,"Er","")</f>
      </c>
      <c r="U53" s="58">
        <f>IF(I53&gt;I6,"Er","")</f>
      </c>
    </row>
    <row r="54" spans="2:21" ht="15.75">
      <c r="B54" s="338" t="s">
        <v>101</v>
      </c>
      <c r="C54" s="371">
        <f>SUM(E54:I54)</f>
        <v>0</v>
      </c>
      <c r="D54" s="10">
        <v>8</v>
      </c>
      <c r="E54" s="424"/>
      <c r="F54" s="424"/>
      <c r="G54" s="424"/>
      <c r="H54" s="424"/>
      <c r="I54" s="425"/>
      <c r="J54" s="194"/>
      <c r="K54" s="194"/>
      <c r="L54" s="194"/>
      <c r="M54" s="194"/>
      <c r="N54" s="194"/>
      <c r="P54" s="200">
        <f>IF(OR(AND(C54&lt;&gt;0,LopHoc_TH!C21=0)),"Er","")</f>
      </c>
      <c r="Q54" s="58">
        <f>IF(E54&gt;E6,"Er","")</f>
      </c>
      <c r="R54" s="58">
        <f>IF(F54&gt;F6,"Er","")</f>
      </c>
      <c r="S54" s="58">
        <f>IF(G54&gt;G6,"Er","")</f>
      </c>
      <c r="T54" s="58">
        <f>IF(H54&gt;H6,"Er","")</f>
      </c>
      <c r="U54" s="58">
        <f>IF(I54&gt;I6,"Er","")</f>
      </c>
    </row>
    <row r="55" spans="2:21" ht="15.75">
      <c r="B55" s="338" t="s">
        <v>102</v>
      </c>
      <c r="C55" s="371">
        <f>SUM(E55:I55)</f>
        <v>0</v>
      </c>
      <c r="D55" s="10">
        <v>5</v>
      </c>
      <c r="E55" s="424"/>
      <c r="F55" s="424"/>
      <c r="G55" s="424"/>
      <c r="H55" s="424"/>
      <c r="I55" s="425"/>
      <c r="J55" s="194"/>
      <c r="K55" s="194"/>
      <c r="L55" s="194"/>
      <c r="M55" s="194"/>
      <c r="N55" s="194"/>
      <c r="P55" s="200">
        <f>IF(OR(AND(C55&lt;&gt;0,LopHoc_TH!C22=0)),"Er","")</f>
      </c>
      <c r="Q55" s="58">
        <f>IF(E55&gt;E6,"Er","")</f>
      </c>
      <c r="R55" s="58">
        <f>IF(F55&gt;F6,"Er","")</f>
      </c>
      <c r="S55" s="58">
        <f>IF(G55&gt;G6,"Er","")</f>
      </c>
      <c r="T55" s="58">
        <f>IF(H55&gt;H6,"Er","")</f>
      </c>
      <c r="U55" s="58">
        <f>IF(I55&gt;I6,"Er","")</f>
      </c>
    </row>
    <row r="56" spans="2:21" ht="15.75">
      <c r="B56" s="357" t="s">
        <v>103</v>
      </c>
      <c r="C56" s="371">
        <f>SUM(E56:I56)</f>
        <v>0</v>
      </c>
      <c r="D56" s="10">
        <v>20</v>
      </c>
      <c r="E56" s="471"/>
      <c r="F56" s="471"/>
      <c r="G56" s="471"/>
      <c r="H56" s="471"/>
      <c r="I56" s="471"/>
      <c r="J56" s="194"/>
      <c r="K56" s="194"/>
      <c r="L56" s="194"/>
      <c r="M56" s="194"/>
      <c r="N56" s="194"/>
      <c r="P56" s="200">
        <f>IF(OR(AND(C56&lt;&gt;0,LopHoc_TH!C23=0)),"Er","")</f>
      </c>
      <c r="Q56" s="58">
        <f>IF(E56&gt;E6,"Er","")</f>
      </c>
      <c r="R56" s="58">
        <f>IF(F56&gt;F6,"Er","")</f>
      </c>
      <c r="S56" s="58">
        <f>IF(G56&gt;G6,"Er","")</f>
      </c>
      <c r="T56" s="58">
        <f>IF(H56&gt;H6,"Er","")</f>
      </c>
      <c r="U56" s="58">
        <f>IF(I56&gt;I6,"Er","")</f>
      </c>
    </row>
    <row r="57" spans="2:21" s="170" customFormat="1" ht="16.5" customHeight="1">
      <c r="B57" s="385" t="s">
        <v>353</v>
      </c>
      <c r="C57" s="366">
        <f aca="true" t="shared" si="4" ref="C57:C83">SUM(E57:I57)</f>
        <v>0</v>
      </c>
      <c r="D57" s="386"/>
      <c r="E57" s="366">
        <f>E6</f>
        <v>0</v>
      </c>
      <c r="F57" s="366">
        <f>F6</f>
        <v>0</v>
      </c>
      <c r="G57" s="366">
        <f>G6</f>
        <v>0</v>
      </c>
      <c r="H57" s="366">
        <f>H6</f>
        <v>0</v>
      </c>
      <c r="I57" s="366">
        <f>I6</f>
        <v>0</v>
      </c>
      <c r="J57" s="194"/>
      <c r="K57" s="194"/>
      <c r="L57" s="194"/>
      <c r="M57" s="194"/>
      <c r="N57" s="194"/>
      <c r="O57" s="194"/>
      <c r="P57" s="200"/>
      <c r="Q57" s="200">
        <f>IF(AND(E57&lt;&gt;SUM(E59:E65),E57&lt;&gt;0),"Er","")</f>
      </c>
      <c r="R57" s="200">
        <f>IF(AND(F57&lt;&gt;SUM(F59:F65),F57&lt;&gt;0),"Er","")</f>
      </c>
      <c r="S57" s="200">
        <f>IF(AND(G57&lt;&gt;SUM(G59:G65),G57&lt;&gt;0),"Er","")</f>
      </c>
      <c r="T57" s="200">
        <f>IF(AND(H57&lt;&gt;SUM(H59:H65),H57&lt;&gt;0),"Er","")</f>
      </c>
      <c r="U57" s="200">
        <f>IF(AND(I57&lt;&gt;SUM(I59:I65),I57&lt;&gt;0),"Er","")</f>
      </c>
    </row>
    <row r="58" spans="2:21" s="170" customFormat="1" ht="18" customHeight="1" hidden="1">
      <c r="B58" s="358"/>
      <c r="C58" s="383"/>
      <c r="D58" s="201"/>
      <c r="E58" s="202">
        <v>1</v>
      </c>
      <c r="F58" s="202">
        <v>2</v>
      </c>
      <c r="G58" s="202">
        <v>3</v>
      </c>
      <c r="H58" s="202">
        <v>4</v>
      </c>
      <c r="I58" s="203">
        <v>5</v>
      </c>
      <c r="J58" s="194"/>
      <c r="K58" s="194"/>
      <c r="L58" s="194"/>
      <c r="M58" s="194"/>
      <c r="N58" s="194"/>
      <c r="O58" s="194"/>
      <c r="P58" s="204"/>
      <c r="Q58" s="204"/>
      <c r="R58" s="204"/>
      <c r="S58" s="204"/>
      <c r="T58" s="204"/>
      <c r="U58" s="204"/>
    </row>
    <row r="59" spans="2:21" s="170" customFormat="1" ht="15.75" customHeight="1">
      <c r="B59" s="359" t="s">
        <v>324</v>
      </c>
      <c r="C59" s="371">
        <f t="shared" si="4"/>
        <v>0</v>
      </c>
      <c r="D59" s="205">
        <v>61</v>
      </c>
      <c r="E59" s="468"/>
      <c r="F59" s="469"/>
      <c r="G59" s="469"/>
      <c r="H59" s="469"/>
      <c r="I59" s="470"/>
      <c r="J59" s="194"/>
      <c r="K59" s="194"/>
      <c r="L59" s="194"/>
      <c r="M59" s="194"/>
      <c r="N59" s="194"/>
      <c r="O59" s="194"/>
      <c r="P59" s="200"/>
      <c r="Q59" s="200">
        <f>IF(OR(E59&gt;E57),"Er","")</f>
      </c>
      <c r="R59" s="200">
        <f>IF(OR(F59&gt;F57),"Er","")</f>
      </c>
      <c r="S59" s="200">
        <f>IF(OR(G59&gt;G57),"Er","")</f>
      </c>
      <c r="T59" s="200">
        <f>IF(OR(H59&gt;H57),"Er","")</f>
      </c>
      <c r="U59" s="200">
        <f>IF(OR(I59&gt;I57),"Er","")</f>
      </c>
    </row>
    <row r="60" spans="2:21" s="170" customFormat="1" ht="15.75" customHeight="1">
      <c r="B60" s="357" t="s">
        <v>325</v>
      </c>
      <c r="C60" s="371">
        <f t="shared" si="4"/>
        <v>0</v>
      </c>
      <c r="D60" s="201">
        <v>6</v>
      </c>
      <c r="E60" s="471"/>
      <c r="F60" s="438"/>
      <c r="G60" s="438"/>
      <c r="H60" s="438"/>
      <c r="I60" s="442"/>
      <c r="J60" s="194"/>
      <c r="K60" s="194"/>
      <c r="L60" s="194"/>
      <c r="M60" s="194"/>
      <c r="N60" s="194"/>
      <c r="O60" s="194"/>
      <c r="P60" s="200"/>
      <c r="Q60" s="200">
        <f>IF(OR(E60&gt;E57),"Er","")</f>
      </c>
      <c r="R60" s="200">
        <f>IF(OR(F60&gt;F57),"Er","")</f>
      </c>
      <c r="S60" s="200">
        <f>IF(OR(G60&gt;G57),"Er","")</f>
      </c>
      <c r="T60" s="200">
        <f>IF(OR(H60&gt;H57),"Er","")</f>
      </c>
      <c r="U60" s="200">
        <f>IF(OR(I60&gt;I57),"Er","")</f>
      </c>
    </row>
    <row r="61" spans="2:21" s="170" customFormat="1" ht="15.75" customHeight="1">
      <c r="B61" s="357" t="s">
        <v>326</v>
      </c>
      <c r="C61" s="371">
        <f t="shared" si="4"/>
        <v>0</v>
      </c>
      <c r="D61" s="201">
        <v>7</v>
      </c>
      <c r="E61" s="471"/>
      <c r="F61" s="438"/>
      <c r="G61" s="438"/>
      <c r="H61" s="438"/>
      <c r="I61" s="442"/>
      <c r="J61" s="194"/>
      <c r="K61" s="194"/>
      <c r="L61" s="194"/>
      <c r="M61" s="194"/>
      <c r="N61" s="194"/>
      <c r="O61" s="194"/>
      <c r="P61" s="200"/>
      <c r="Q61" s="200">
        <f>IF(OR(E61&gt;E57),"Er","")</f>
      </c>
      <c r="R61" s="200">
        <f>IF(OR(F61&gt;F57),"Er","")</f>
      </c>
      <c r="S61" s="200">
        <f>IF(OR(G61&gt;G57),"Er","")</f>
      </c>
      <c r="T61" s="200">
        <f>IF(OR(H61&gt;H57),"Er","")</f>
      </c>
      <c r="U61" s="200">
        <f>IF(OR(I61&gt;I57),"Er","")</f>
      </c>
    </row>
    <row r="62" spans="2:21" s="170" customFormat="1" ht="15.75" customHeight="1">
      <c r="B62" s="357" t="s">
        <v>327</v>
      </c>
      <c r="C62" s="371">
        <f t="shared" si="4"/>
        <v>0</v>
      </c>
      <c r="D62" s="201">
        <v>8</v>
      </c>
      <c r="E62" s="471"/>
      <c r="F62" s="438"/>
      <c r="G62" s="438"/>
      <c r="H62" s="438"/>
      <c r="I62" s="442"/>
      <c r="J62" s="194"/>
      <c r="K62" s="194"/>
      <c r="L62" s="194"/>
      <c r="M62" s="194"/>
      <c r="N62" s="194"/>
      <c r="O62" s="194"/>
      <c r="P62" s="200"/>
      <c r="Q62" s="200">
        <f>IF(OR(E62&gt;E57),"Er","")</f>
      </c>
      <c r="R62" s="200">
        <f>IF(OR(F62&gt;F57),"Er","")</f>
      </c>
      <c r="S62" s="200">
        <f>IF(OR(G62&gt;G57),"Er","")</f>
      </c>
      <c r="T62" s="200">
        <f>IF(OR(H62&gt;H57),"Er","")</f>
      </c>
      <c r="U62" s="200">
        <f>IF(OR(I62&gt;I57),"Er","")</f>
      </c>
    </row>
    <row r="63" spans="2:21" s="170" customFormat="1" ht="15.75" customHeight="1">
      <c r="B63" s="357" t="s">
        <v>328</v>
      </c>
      <c r="C63" s="371">
        <f t="shared" si="4"/>
        <v>0</v>
      </c>
      <c r="D63" s="201">
        <v>9</v>
      </c>
      <c r="E63" s="471"/>
      <c r="F63" s="438"/>
      <c r="G63" s="438"/>
      <c r="H63" s="438"/>
      <c r="I63" s="442"/>
      <c r="J63" s="194"/>
      <c r="K63" s="194"/>
      <c r="M63" s="194"/>
      <c r="N63" s="194"/>
      <c r="O63" s="194"/>
      <c r="P63" s="200"/>
      <c r="Q63" s="200">
        <f>IF(OR(E63&gt;E57),"Er","")</f>
      </c>
      <c r="R63" s="200">
        <f>IF(OR(F63&gt;F57),"Er","")</f>
      </c>
      <c r="S63" s="200">
        <f>IF(OR(G63&gt;G57),"Er","")</f>
      </c>
      <c r="T63" s="200">
        <f>IF(OR(H63&gt;H57),"Er","")</f>
      </c>
      <c r="U63" s="200">
        <f>IF(OR(I63&gt;I57),"Er","")</f>
      </c>
    </row>
    <row r="64" spans="2:21" s="170" customFormat="1" ht="15.75" customHeight="1">
      <c r="B64" s="357" t="s">
        <v>329</v>
      </c>
      <c r="C64" s="371">
        <f t="shared" si="4"/>
        <v>0</v>
      </c>
      <c r="D64" s="201">
        <v>10</v>
      </c>
      <c r="E64" s="471"/>
      <c r="F64" s="438"/>
      <c r="G64" s="438"/>
      <c r="H64" s="438"/>
      <c r="I64" s="442"/>
      <c r="J64" s="194"/>
      <c r="K64" s="194"/>
      <c r="L64" s="194"/>
      <c r="M64" s="194"/>
      <c r="N64" s="194"/>
      <c r="O64" s="194"/>
      <c r="P64" s="200"/>
      <c r="Q64" s="200">
        <f>IF(OR(E64&gt;E57),"Er","")</f>
      </c>
      <c r="R64" s="200">
        <f>IF(OR(F64&gt;F57),"Er","")</f>
      </c>
      <c r="S64" s="200">
        <f>IF(OR(G64&gt;G57),"Er","")</f>
      </c>
      <c r="T64" s="200">
        <f>IF(OR(H64&gt;H57),"Er","")</f>
      </c>
      <c r="U64" s="200">
        <f>IF(OR(I64&gt;I57),"Er","")</f>
      </c>
    </row>
    <row r="65" spans="2:21" s="170" customFormat="1" ht="15.75" customHeight="1">
      <c r="B65" s="357" t="s">
        <v>362</v>
      </c>
      <c r="C65" s="371">
        <f t="shared" si="4"/>
        <v>0</v>
      </c>
      <c r="D65" s="201">
        <v>71</v>
      </c>
      <c r="E65" s="471"/>
      <c r="F65" s="438"/>
      <c r="G65" s="438"/>
      <c r="H65" s="438"/>
      <c r="I65" s="442"/>
      <c r="J65" s="194"/>
      <c r="K65" s="194"/>
      <c r="L65" s="194"/>
      <c r="M65" s="194"/>
      <c r="N65" s="194"/>
      <c r="O65" s="194"/>
      <c r="P65" s="200"/>
      <c r="Q65" s="200">
        <f>IF(OR(E65&gt;E57),"Er","")</f>
      </c>
      <c r="R65" s="200">
        <f>IF(OR(F65&gt;F57),"Er","")</f>
      </c>
      <c r="S65" s="200">
        <f>IF(OR(G65&gt;G57),"Er","")</f>
      </c>
      <c r="T65" s="200">
        <f>IF(OR(H65&gt;H57),"Er","")</f>
      </c>
      <c r="U65" s="200">
        <f>IF(OR(I65&gt;I57),"Er","")</f>
      </c>
    </row>
    <row r="66" spans="2:21" s="170" customFormat="1" ht="16.5" customHeight="1">
      <c r="B66" s="385" t="s">
        <v>354</v>
      </c>
      <c r="C66" s="366">
        <f t="shared" si="4"/>
        <v>0</v>
      </c>
      <c r="D66" s="386"/>
      <c r="E66" s="366">
        <f>E7</f>
        <v>0</v>
      </c>
      <c r="F66" s="366">
        <f>F7</f>
        <v>0</v>
      </c>
      <c r="G66" s="366">
        <f>G7</f>
        <v>0</v>
      </c>
      <c r="H66" s="366">
        <f>H7</f>
        <v>0</v>
      </c>
      <c r="I66" s="366">
        <f>I7</f>
        <v>0</v>
      </c>
      <c r="J66" s="194"/>
      <c r="K66" s="194"/>
      <c r="L66" s="194"/>
      <c r="M66" s="194"/>
      <c r="N66" s="194"/>
      <c r="O66" s="194"/>
      <c r="P66" s="200"/>
      <c r="Q66" s="200">
        <f>IF(AND(E66&lt;&gt;SUM(E68:E74),E66&lt;&gt;0),"Er","")</f>
      </c>
      <c r="R66" s="200">
        <f>IF(AND(F66&lt;&gt;SUM(F68:F74),F66&lt;&gt;0),"Er","")</f>
      </c>
      <c r="S66" s="200">
        <f>IF(AND(G66&lt;&gt;SUM(G68:G74),G66&lt;&gt;0),"Er","")</f>
      </c>
      <c r="T66" s="200">
        <f>IF(AND(H66&lt;&gt;SUM(H68:H74),H66&lt;&gt;0),"Er","")</f>
      </c>
      <c r="U66" s="200">
        <f>IF(AND(I66&lt;&gt;SUM(I68:I74),I66&lt;&gt;0),"Er","")</f>
      </c>
    </row>
    <row r="67" spans="2:21" s="170" customFormat="1" ht="18" customHeight="1" hidden="1">
      <c r="B67" s="358"/>
      <c r="C67" s="383"/>
      <c r="D67" s="201"/>
      <c r="E67" s="202">
        <v>1</v>
      </c>
      <c r="F67" s="202">
        <v>2</v>
      </c>
      <c r="G67" s="202">
        <v>3</v>
      </c>
      <c r="H67" s="202">
        <v>4</v>
      </c>
      <c r="I67" s="203">
        <v>5</v>
      </c>
      <c r="J67" s="194"/>
      <c r="K67" s="194"/>
      <c r="L67" s="194"/>
      <c r="M67" s="194"/>
      <c r="N67" s="194"/>
      <c r="O67" s="194"/>
      <c r="P67" s="204"/>
      <c r="Q67" s="204"/>
      <c r="R67" s="204"/>
      <c r="S67" s="204"/>
      <c r="T67" s="204"/>
      <c r="U67" s="204"/>
    </row>
    <row r="68" spans="2:21" s="170" customFormat="1" ht="15.75" customHeight="1">
      <c r="B68" s="359" t="s">
        <v>324</v>
      </c>
      <c r="C68" s="371">
        <f t="shared" si="4"/>
        <v>0</v>
      </c>
      <c r="D68" s="205">
        <v>61</v>
      </c>
      <c r="E68" s="468"/>
      <c r="F68" s="469"/>
      <c r="G68" s="469"/>
      <c r="H68" s="469"/>
      <c r="I68" s="470"/>
      <c r="J68" s="194"/>
      <c r="K68" s="194"/>
      <c r="L68" s="194"/>
      <c r="M68" s="194"/>
      <c r="N68" s="194"/>
      <c r="O68" s="194"/>
      <c r="P68" s="200"/>
      <c r="Q68" s="200">
        <f>IF(OR(E68&gt;E66),"Er","")</f>
      </c>
      <c r="R68" s="200">
        <f>IF(OR(F68&gt;F66),"Er","")</f>
      </c>
      <c r="S68" s="200">
        <f>IF(OR(G68&gt;G66),"Er","")</f>
      </c>
      <c r="T68" s="200">
        <f>IF(OR(H68&gt;H66),"Er","")</f>
      </c>
      <c r="U68" s="200">
        <f>IF(OR(I68&gt;I66),"Er","")</f>
      </c>
    </row>
    <row r="69" spans="2:21" s="170" customFormat="1" ht="15.75" customHeight="1">
      <c r="B69" s="357" t="s">
        <v>325</v>
      </c>
      <c r="C69" s="371">
        <f t="shared" si="4"/>
        <v>0</v>
      </c>
      <c r="D69" s="201">
        <v>6</v>
      </c>
      <c r="E69" s="471"/>
      <c r="F69" s="438"/>
      <c r="G69" s="438"/>
      <c r="H69" s="438"/>
      <c r="I69" s="442"/>
      <c r="J69" s="194"/>
      <c r="K69" s="194"/>
      <c r="L69" s="194"/>
      <c r="M69" s="194"/>
      <c r="N69" s="194"/>
      <c r="O69" s="194"/>
      <c r="P69" s="200"/>
      <c r="Q69" s="200">
        <f>IF(OR(E69&gt;E66),"Er","")</f>
      </c>
      <c r="R69" s="200">
        <f>IF(OR(F69&gt;F66),"Er","")</f>
      </c>
      <c r="S69" s="200">
        <f>IF(OR(G69&gt;G66),"Er","")</f>
      </c>
      <c r="T69" s="200">
        <f>IF(OR(H69&gt;H66),"Er","")</f>
      </c>
      <c r="U69" s="200">
        <f>IF(OR(I69&gt;I66),"Er","")</f>
      </c>
    </row>
    <row r="70" spans="2:21" s="170" customFormat="1" ht="15.75" customHeight="1">
      <c r="B70" s="357" t="s">
        <v>326</v>
      </c>
      <c r="C70" s="371">
        <f t="shared" si="4"/>
        <v>0</v>
      </c>
      <c r="D70" s="201">
        <v>7</v>
      </c>
      <c r="E70" s="471"/>
      <c r="F70" s="438"/>
      <c r="G70" s="438"/>
      <c r="H70" s="438"/>
      <c r="I70" s="442"/>
      <c r="J70" s="194"/>
      <c r="K70" s="194"/>
      <c r="L70" s="194"/>
      <c r="M70" s="194"/>
      <c r="N70" s="194"/>
      <c r="O70" s="194"/>
      <c r="P70" s="200"/>
      <c r="Q70" s="200">
        <f>IF(OR(E70&gt;E66),"Er","")</f>
      </c>
      <c r="R70" s="200">
        <f>IF(OR(F70&gt;F66),"Er","")</f>
      </c>
      <c r="S70" s="200">
        <f>IF(OR(G70&gt;G66),"Er","")</f>
      </c>
      <c r="T70" s="200">
        <f>IF(OR(H70&gt;H66),"Er","")</f>
      </c>
      <c r="U70" s="200">
        <f>IF(OR(I70&gt;I66),"Er","")</f>
      </c>
    </row>
    <row r="71" spans="2:21" s="170" customFormat="1" ht="15.75" customHeight="1">
      <c r="B71" s="357" t="s">
        <v>327</v>
      </c>
      <c r="C71" s="371">
        <f t="shared" si="4"/>
        <v>0</v>
      </c>
      <c r="D71" s="201">
        <v>8</v>
      </c>
      <c r="E71" s="471"/>
      <c r="F71" s="438"/>
      <c r="G71" s="438"/>
      <c r="H71" s="438"/>
      <c r="I71" s="442"/>
      <c r="J71" s="194"/>
      <c r="K71" s="194"/>
      <c r="L71" s="194"/>
      <c r="M71" s="194"/>
      <c r="N71" s="194"/>
      <c r="O71" s="194"/>
      <c r="P71" s="200"/>
      <c r="Q71" s="200">
        <f>IF(OR(E71&gt;E66),"Er","")</f>
      </c>
      <c r="R71" s="200">
        <f>IF(OR(F71&gt;F66),"Er","")</f>
      </c>
      <c r="S71" s="200">
        <f>IF(OR(G71&gt;G66),"Er","")</f>
      </c>
      <c r="T71" s="200">
        <f>IF(OR(H71&gt;H66),"Er","")</f>
      </c>
      <c r="U71" s="200">
        <f>IF(OR(I71&gt;I66),"Er","")</f>
      </c>
    </row>
    <row r="72" spans="2:21" s="170" customFormat="1" ht="15.75" customHeight="1">
      <c r="B72" s="357" t="s">
        <v>328</v>
      </c>
      <c r="C72" s="371">
        <f t="shared" si="4"/>
        <v>0</v>
      </c>
      <c r="D72" s="201">
        <v>9</v>
      </c>
      <c r="E72" s="471"/>
      <c r="F72" s="438"/>
      <c r="G72" s="438"/>
      <c r="H72" s="438"/>
      <c r="I72" s="442"/>
      <c r="J72" s="194"/>
      <c r="K72" s="194"/>
      <c r="L72" s="194"/>
      <c r="M72" s="194"/>
      <c r="N72" s="194"/>
      <c r="O72" s="194"/>
      <c r="P72" s="200"/>
      <c r="Q72" s="200">
        <f>IF(OR(E72&gt;E66),"Er","")</f>
      </c>
      <c r="R72" s="200">
        <f>IF(OR(F72&gt;F66),"Er","")</f>
      </c>
      <c r="S72" s="200">
        <f>IF(OR(G72&gt;G66),"Er","")</f>
      </c>
      <c r="T72" s="200">
        <f>IF(OR(H72&gt;H66),"Er","")</f>
      </c>
      <c r="U72" s="200">
        <f>IF(OR(I72&gt;I66),"Er","")</f>
      </c>
    </row>
    <row r="73" spans="2:21" s="170" customFormat="1" ht="15.75" customHeight="1">
      <c r="B73" s="357" t="s">
        <v>329</v>
      </c>
      <c r="C73" s="371">
        <f t="shared" si="4"/>
        <v>0</v>
      </c>
      <c r="D73" s="201">
        <v>10</v>
      </c>
      <c r="E73" s="471"/>
      <c r="F73" s="438"/>
      <c r="G73" s="438"/>
      <c r="H73" s="438"/>
      <c r="I73" s="442"/>
      <c r="J73" s="194"/>
      <c r="K73" s="194"/>
      <c r="L73" s="194"/>
      <c r="M73" s="194"/>
      <c r="N73" s="194"/>
      <c r="O73" s="194"/>
      <c r="P73" s="200"/>
      <c r="Q73" s="200">
        <f>IF(OR(E73&gt;E66),"Er","")</f>
      </c>
      <c r="R73" s="200">
        <f>IF(OR(F73&gt;F66),"Er","")</f>
      </c>
      <c r="S73" s="200">
        <f>IF(OR(G73&gt;G66),"Er","")</f>
      </c>
      <c r="T73" s="200">
        <f>IF(OR(H73&gt;H66),"Er","")</f>
      </c>
      <c r="U73" s="200">
        <f>IF(OR(I73&gt;I66),"Er","")</f>
      </c>
    </row>
    <row r="74" spans="2:21" s="170" customFormat="1" ht="15.75" customHeight="1">
      <c r="B74" s="357" t="s">
        <v>362</v>
      </c>
      <c r="C74" s="371">
        <f t="shared" si="4"/>
        <v>0</v>
      </c>
      <c r="D74" s="201">
        <v>71</v>
      </c>
      <c r="E74" s="471"/>
      <c r="F74" s="438"/>
      <c r="G74" s="438"/>
      <c r="H74" s="438"/>
      <c r="I74" s="442"/>
      <c r="J74" s="194"/>
      <c r="K74" s="194"/>
      <c r="L74" s="194"/>
      <c r="M74" s="194"/>
      <c r="N74" s="194"/>
      <c r="O74" s="194"/>
      <c r="P74" s="200"/>
      <c r="Q74" s="200">
        <f>IF(OR(E74&gt;E66),"Er","")</f>
      </c>
      <c r="R74" s="200">
        <f>IF(OR(F74&gt;F66),"Er","")</f>
      </c>
      <c r="S74" s="200">
        <f>IF(OR(G74&gt;G66),"Er","")</f>
      </c>
      <c r="T74" s="200">
        <f>IF(OR(H74&gt;H66),"Er","")</f>
      </c>
      <c r="U74" s="200">
        <f>IF(OR(I74&gt;I66),"Er","")</f>
      </c>
    </row>
    <row r="75" spans="2:21" s="170" customFormat="1" ht="16.5" customHeight="1">
      <c r="B75" s="385" t="s">
        <v>355</v>
      </c>
      <c r="C75" s="366">
        <f t="shared" si="4"/>
        <v>0</v>
      </c>
      <c r="D75" s="386"/>
      <c r="E75" s="366">
        <f>E8</f>
        <v>0</v>
      </c>
      <c r="F75" s="366">
        <f>F8</f>
        <v>0</v>
      </c>
      <c r="G75" s="366">
        <f>G8</f>
        <v>0</v>
      </c>
      <c r="H75" s="366">
        <f>H8</f>
        <v>0</v>
      </c>
      <c r="I75" s="366">
        <f>I8</f>
        <v>0</v>
      </c>
      <c r="J75" s="194"/>
      <c r="K75" s="194"/>
      <c r="L75" s="194"/>
      <c r="M75" s="194"/>
      <c r="N75" s="194"/>
      <c r="O75" s="194"/>
      <c r="P75" s="200"/>
      <c r="Q75" s="200">
        <f>IF(AND(E75&lt;&gt;SUM(E77:E83),E75&lt;&gt;0),"Er","")</f>
      </c>
      <c r="R75" s="200">
        <f>IF(AND(F75&lt;&gt;SUM(F77:F83),F75&lt;&gt;0),"Er","")</f>
      </c>
      <c r="S75" s="200">
        <f>IF(AND(G75&lt;&gt;SUM(G77:G83),G75&lt;&gt;0),"Er","")</f>
      </c>
      <c r="T75" s="200">
        <f>IF(AND(H75&lt;&gt;SUM(H77:H83),H75&lt;&gt;0),"Er","")</f>
      </c>
      <c r="U75" s="200">
        <f>IF(AND(I75&lt;&gt;SUM(I77:I83),I75&lt;&gt;0),"Er","")</f>
      </c>
    </row>
    <row r="76" spans="2:21" s="170" customFormat="1" ht="18" customHeight="1" hidden="1">
      <c r="B76" s="358"/>
      <c r="C76" s="383"/>
      <c r="D76" s="201"/>
      <c r="E76" s="202">
        <v>1</v>
      </c>
      <c r="F76" s="202">
        <v>2</v>
      </c>
      <c r="G76" s="202">
        <v>3</v>
      </c>
      <c r="H76" s="202">
        <v>4</v>
      </c>
      <c r="I76" s="203">
        <v>5</v>
      </c>
      <c r="J76" s="194"/>
      <c r="K76" s="194"/>
      <c r="L76" s="194"/>
      <c r="M76" s="194"/>
      <c r="N76" s="194"/>
      <c r="O76" s="194"/>
      <c r="P76" s="204"/>
      <c r="Q76" s="204"/>
      <c r="R76" s="204"/>
      <c r="S76" s="204"/>
      <c r="T76" s="204"/>
      <c r="U76" s="204"/>
    </row>
    <row r="77" spans="2:21" s="170" customFormat="1" ht="16.5" customHeight="1">
      <c r="B77" s="359" t="s">
        <v>324</v>
      </c>
      <c r="C77" s="371">
        <f t="shared" si="4"/>
        <v>0</v>
      </c>
      <c r="D77" s="205">
        <v>61</v>
      </c>
      <c r="E77" s="468"/>
      <c r="F77" s="469"/>
      <c r="G77" s="469"/>
      <c r="H77" s="469"/>
      <c r="I77" s="470"/>
      <c r="J77" s="194"/>
      <c r="K77" s="194"/>
      <c r="L77" s="194"/>
      <c r="M77" s="194"/>
      <c r="N77" s="194"/>
      <c r="O77" s="194"/>
      <c r="P77" s="200"/>
      <c r="Q77" s="200">
        <f>IF(OR(E77&gt;E75),"Er","")</f>
      </c>
      <c r="R77" s="200">
        <f>IF(OR(F77&gt;F75),"Er","")</f>
      </c>
      <c r="S77" s="200">
        <f>IF(OR(G77&gt;G75),"Er","")</f>
      </c>
      <c r="T77" s="200">
        <f>IF(OR(H77&gt;H75),"Er","")</f>
      </c>
      <c r="U77" s="200">
        <f>IF(OR(I77&gt;I75),"Er","")</f>
      </c>
    </row>
    <row r="78" spans="2:21" s="170" customFormat="1" ht="16.5" customHeight="1">
      <c r="B78" s="357" t="s">
        <v>325</v>
      </c>
      <c r="C78" s="371">
        <f t="shared" si="4"/>
        <v>0</v>
      </c>
      <c r="D78" s="201">
        <v>6</v>
      </c>
      <c r="E78" s="471"/>
      <c r="F78" s="438"/>
      <c r="G78" s="438"/>
      <c r="H78" s="438"/>
      <c r="I78" s="442"/>
      <c r="J78" s="194"/>
      <c r="K78" s="194"/>
      <c r="L78" s="194"/>
      <c r="M78" s="194"/>
      <c r="N78" s="194"/>
      <c r="O78" s="194"/>
      <c r="P78" s="200"/>
      <c r="Q78" s="200">
        <f>IF(OR(E78&gt;E75),"Er","")</f>
      </c>
      <c r="R78" s="200">
        <f>IF(OR(F78&gt;F75),"Er","")</f>
      </c>
      <c r="S78" s="200">
        <f>IF(OR(G78&gt;G75),"Er","")</f>
      </c>
      <c r="T78" s="200">
        <f>IF(OR(H78&gt;H75),"Er","")</f>
      </c>
      <c r="U78" s="200">
        <f>IF(OR(I78&gt;I75),"Er","")</f>
      </c>
    </row>
    <row r="79" spans="2:21" s="170" customFormat="1" ht="16.5" customHeight="1">
      <c r="B79" s="357" t="s">
        <v>326</v>
      </c>
      <c r="C79" s="371">
        <f t="shared" si="4"/>
        <v>0</v>
      </c>
      <c r="D79" s="201">
        <v>7</v>
      </c>
      <c r="E79" s="471"/>
      <c r="F79" s="438"/>
      <c r="G79" s="438"/>
      <c r="H79" s="438"/>
      <c r="I79" s="442"/>
      <c r="J79" s="194"/>
      <c r="K79" s="194"/>
      <c r="L79" s="194"/>
      <c r="M79" s="194"/>
      <c r="N79" s="194"/>
      <c r="O79" s="194"/>
      <c r="P79" s="200"/>
      <c r="Q79" s="200">
        <f>IF(OR(E79&gt;E75),"Er","")</f>
      </c>
      <c r="R79" s="200">
        <f>IF(OR(F79&gt;F75),"Er","")</f>
      </c>
      <c r="S79" s="200">
        <f>IF(OR(G79&gt;G75),"Er","")</f>
      </c>
      <c r="T79" s="200">
        <f>IF(OR(H79&gt;H75),"Er","")</f>
      </c>
      <c r="U79" s="200">
        <f>IF(OR(I79&gt;I75),"Er","")</f>
      </c>
    </row>
    <row r="80" spans="2:21" s="170" customFormat="1" ht="16.5" customHeight="1">
      <c r="B80" s="357" t="s">
        <v>327</v>
      </c>
      <c r="C80" s="371">
        <f t="shared" si="4"/>
        <v>0</v>
      </c>
      <c r="D80" s="201">
        <v>8</v>
      </c>
      <c r="E80" s="471"/>
      <c r="F80" s="438"/>
      <c r="G80" s="438"/>
      <c r="H80" s="438"/>
      <c r="I80" s="442"/>
      <c r="J80" s="194"/>
      <c r="K80" s="194"/>
      <c r="L80" s="194"/>
      <c r="M80" s="194"/>
      <c r="N80" s="194"/>
      <c r="O80" s="194"/>
      <c r="P80" s="200"/>
      <c r="Q80" s="200">
        <f>IF(OR(E80&gt;E75),"Er","")</f>
      </c>
      <c r="R80" s="200">
        <f>IF(OR(F80&gt;F75),"Er","")</f>
      </c>
      <c r="S80" s="200">
        <f>IF(OR(G80&gt;G75),"Er","")</f>
      </c>
      <c r="T80" s="200">
        <f>IF(OR(H80&gt;H75),"Er","")</f>
      </c>
      <c r="U80" s="200">
        <f>IF(OR(I80&gt;I75),"Er","")</f>
      </c>
    </row>
    <row r="81" spans="2:21" s="170" customFormat="1" ht="16.5" customHeight="1">
      <c r="B81" s="357" t="s">
        <v>328</v>
      </c>
      <c r="C81" s="371">
        <f t="shared" si="4"/>
        <v>0</v>
      </c>
      <c r="D81" s="201">
        <v>9</v>
      </c>
      <c r="E81" s="471"/>
      <c r="F81" s="438"/>
      <c r="G81" s="438"/>
      <c r="H81" s="438"/>
      <c r="I81" s="442"/>
      <c r="J81" s="194"/>
      <c r="K81" s="194"/>
      <c r="L81" s="194"/>
      <c r="M81" s="194"/>
      <c r="N81" s="194"/>
      <c r="O81" s="194"/>
      <c r="P81" s="200"/>
      <c r="Q81" s="200">
        <f>IF(OR(E81&gt;E75),"Er","")</f>
      </c>
      <c r="R81" s="200">
        <f>IF(OR(F81&gt;F75),"Er","")</f>
      </c>
      <c r="S81" s="200">
        <f>IF(OR(G81&gt;G75),"Er","")</f>
      </c>
      <c r="T81" s="200">
        <f>IF(OR(H81&gt;H75),"Er","")</f>
      </c>
      <c r="U81" s="200">
        <f>IF(OR(I81&gt;I75),"Er","")</f>
      </c>
    </row>
    <row r="82" spans="2:21" s="170" customFormat="1" ht="16.5" customHeight="1">
      <c r="B82" s="357" t="s">
        <v>329</v>
      </c>
      <c r="C82" s="371">
        <f t="shared" si="4"/>
        <v>0</v>
      </c>
      <c r="D82" s="201">
        <v>10</v>
      </c>
      <c r="E82" s="471"/>
      <c r="F82" s="438"/>
      <c r="G82" s="438"/>
      <c r="H82" s="438"/>
      <c r="I82" s="442"/>
      <c r="J82" s="194"/>
      <c r="K82" s="194"/>
      <c r="L82" s="194"/>
      <c r="M82" s="194"/>
      <c r="N82" s="194"/>
      <c r="O82" s="194"/>
      <c r="P82" s="200"/>
      <c r="Q82" s="200">
        <f>IF(OR(E82&gt;E75),"Er","")</f>
      </c>
      <c r="R82" s="200">
        <f>IF(OR(F82&gt;F75),"Er","")</f>
      </c>
      <c r="S82" s="200">
        <f>IF(OR(G82&gt;G75),"Er","")</f>
      </c>
      <c r="T82" s="200">
        <f>IF(OR(H82&gt;H75),"Er","")</f>
      </c>
      <c r="U82" s="200">
        <f>IF(OR(I82&gt;I75),"Er","")</f>
      </c>
    </row>
    <row r="83" spans="2:21" s="170" customFormat="1" ht="16.5" customHeight="1" thickBot="1">
      <c r="B83" s="360" t="s">
        <v>362</v>
      </c>
      <c r="C83" s="384">
        <f t="shared" si="4"/>
        <v>0</v>
      </c>
      <c r="D83" s="23">
        <v>71</v>
      </c>
      <c r="E83" s="472"/>
      <c r="F83" s="473"/>
      <c r="G83" s="473"/>
      <c r="H83" s="473"/>
      <c r="I83" s="474"/>
      <c r="J83" s="194"/>
      <c r="K83" s="194"/>
      <c r="L83" s="194"/>
      <c r="M83" s="194"/>
      <c r="N83" s="194"/>
      <c r="O83" s="194"/>
      <c r="P83" s="200"/>
      <c r="Q83" s="200">
        <f>IF(OR(E83&gt;E75),"Er","")</f>
      </c>
      <c r="R83" s="200">
        <f>IF(OR(F83&gt;F75),"Er","")</f>
      </c>
      <c r="S83" s="200">
        <f>IF(OR(G83&gt;G75),"Er","")</f>
      </c>
      <c r="T83" s="200">
        <f>IF(OR(H83&gt;H75),"Er","")</f>
      </c>
      <c r="U83" s="200">
        <f>IF(OR(I83&gt;I75),"Er","")</f>
      </c>
    </row>
    <row r="84" spans="2:21" s="170" customFormat="1" ht="16.5" customHeight="1" thickBot="1">
      <c r="B84" s="194"/>
      <c r="C84" s="235"/>
      <c r="D84" s="194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194"/>
      <c r="P84" s="214"/>
      <c r="Q84" s="214"/>
      <c r="R84" s="214"/>
      <c r="S84" s="214"/>
      <c r="T84" s="214"/>
      <c r="U84" s="214"/>
    </row>
    <row r="85" spans="1:21" s="170" customFormat="1" ht="16.5" customHeight="1">
      <c r="A85" s="228"/>
      <c r="B85" s="622" t="s">
        <v>361</v>
      </c>
      <c r="C85" s="620" t="s">
        <v>44</v>
      </c>
      <c r="D85" s="236"/>
      <c r="E85" s="624" t="s">
        <v>4</v>
      </c>
      <c r="F85" s="625"/>
      <c r="G85" s="625"/>
      <c r="H85" s="625"/>
      <c r="I85" s="625"/>
      <c r="J85" s="229"/>
      <c r="K85" s="230"/>
      <c r="L85" s="618" t="s">
        <v>45</v>
      </c>
      <c r="M85" s="618"/>
      <c r="N85" s="619"/>
      <c r="O85" s="194"/>
      <c r="P85" s="214"/>
      <c r="Q85" s="214"/>
      <c r="R85" s="214"/>
      <c r="S85" s="214"/>
      <c r="T85" s="214"/>
      <c r="U85" s="214"/>
    </row>
    <row r="86" spans="1:14" s="170" customFormat="1" ht="28.5" customHeight="1">
      <c r="A86" s="228"/>
      <c r="B86" s="623"/>
      <c r="C86" s="621"/>
      <c r="D86" s="237"/>
      <c r="E86" s="231" t="s">
        <v>56</v>
      </c>
      <c r="F86" s="231" t="s">
        <v>57</v>
      </c>
      <c r="G86" s="231" t="s">
        <v>61</v>
      </c>
      <c r="H86" s="69" t="s">
        <v>58</v>
      </c>
      <c r="I86" s="233" t="s">
        <v>59</v>
      </c>
      <c r="J86" s="76"/>
      <c r="K86" s="76"/>
      <c r="L86" s="215" t="s">
        <v>47</v>
      </c>
      <c r="M86" s="215" t="s">
        <v>48</v>
      </c>
      <c r="N86" s="216" t="s">
        <v>360</v>
      </c>
    </row>
    <row r="87" spans="2:22" ht="15.75" hidden="1">
      <c r="B87" s="183"/>
      <c r="C87" s="7"/>
      <c r="D87" s="17"/>
      <c r="E87" s="76">
        <v>1</v>
      </c>
      <c r="F87" s="76">
        <v>2</v>
      </c>
      <c r="G87" s="76">
        <v>3</v>
      </c>
      <c r="H87" s="232">
        <v>4</v>
      </c>
      <c r="I87" s="232">
        <v>5</v>
      </c>
      <c r="J87" s="221"/>
      <c r="K87" s="76"/>
      <c r="L87" s="76"/>
      <c r="M87" s="222"/>
      <c r="N87" s="223"/>
      <c r="P87" s="170"/>
      <c r="Q87" s="170"/>
      <c r="R87" s="170"/>
      <c r="S87" s="170"/>
      <c r="T87" s="170"/>
      <c r="U87" s="170"/>
      <c r="V87" s="170"/>
    </row>
    <row r="88" spans="2:24" ht="18.75">
      <c r="B88" s="387" t="s">
        <v>280</v>
      </c>
      <c r="C88" s="370">
        <f>SUM(E88:I88)</f>
        <v>0</v>
      </c>
      <c r="D88" s="192">
        <v>-99</v>
      </c>
      <c r="E88" s="454"/>
      <c r="F88" s="454"/>
      <c r="G88" s="454"/>
      <c r="H88" s="424"/>
      <c r="I88" s="424"/>
      <c r="J88" s="461">
        <v>-99</v>
      </c>
      <c r="K88" s="467">
        <f>C88</f>
        <v>0</v>
      </c>
      <c r="L88" s="281"/>
      <c r="M88" s="281"/>
      <c r="N88" s="423"/>
      <c r="P88" s="58">
        <f>IF(OR(C88&lt;L88,C88&lt;M88,C88&lt;N88),"Er","")</f>
      </c>
      <c r="Q88" s="58">
        <f>IF(OR(E88&gt;E6,E88&lt;SUM(E89)),"Er","")</f>
      </c>
      <c r="R88" s="58">
        <f>IF(OR(F88&gt;F6,F88&lt;&gt;SUM(F89)),"Er","")</f>
      </c>
      <c r="S88" s="58">
        <f>IF(OR(G88&gt;G6,G88&lt;&gt;SUM(G89)),"Er","")</f>
      </c>
      <c r="T88" s="58">
        <f>IF(OR(H88&gt;H6,H88&lt;&gt;SUM(H89)),"Er","")</f>
      </c>
      <c r="U88" s="58">
        <f>IF(OR(I88&gt;I6,I88&lt;&gt;SUM(I89)),"Er","")</f>
      </c>
      <c r="V88" s="58">
        <f>IF(OR(L88&gt;C88,L88&lt;&gt;SUM(L89)),"Er","")</f>
      </c>
      <c r="W88" s="58">
        <f>IF(OR(M88&gt;C88,M88&lt;&gt;SUM(M89)),"Er","")</f>
      </c>
      <c r="X88" s="58">
        <f>IF(OR(N88&gt;C88,N88&gt;L88,N88&gt;M88,N88&lt;&gt;SUM(N89)),"Er","")</f>
      </c>
    </row>
    <row r="89" spans="2:24" ht="15.75">
      <c r="B89" s="390" t="s">
        <v>333</v>
      </c>
      <c r="C89" s="370">
        <f>SUM(E89:I89)</f>
        <v>0</v>
      </c>
      <c r="D89" s="380"/>
      <c r="E89" s="370">
        <f>SUM(E90:E100)</f>
        <v>0</v>
      </c>
      <c r="F89" s="370">
        <f>SUM(F90:F100)</f>
        <v>0</v>
      </c>
      <c r="G89" s="370">
        <f>SUM(G90:G100)</f>
        <v>0</v>
      </c>
      <c r="H89" s="370">
        <f>SUM(H90:H100)</f>
        <v>0</v>
      </c>
      <c r="I89" s="366">
        <f>SUM(I90:I100)</f>
        <v>0</v>
      </c>
      <c r="J89" s="380"/>
      <c r="K89" s="391">
        <f>SUM(K90:K100)</f>
        <v>0</v>
      </c>
      <c r="L89" s="391">
        <f>SUM(L90:L100)</f>
        <v>0</v>
      </c>
      <c r="M89" s="391">
        <f>SUM(M90:M100)</f>
        <v>0</v>
      </c>
      <c r="N89" s="392">
        <f>SUM(N90:N100)</f>
        <v>0</v>
      </c>
      <c r="O89" s="219"/>
      <c r="P89" s="58">
        <f>IF(OR(C89&lt;L89,C89&lt;M89,C89&lt;N89),"Er","")</f>
      </c>
      <c r="Q89" s="58">
        <f>IF(OR(E89&gt;E88,E89&lt;&gt;SUM(E90:E100)),"Er","")</f>
      </c>
      <c r="R89" s="58">
        <f>IF(OR(F89&gt;F88,F89&lt;&gt;SUM(F90:F100)),"Er","")</f>
      </c>
      <c r="S89" s="58">
        <f>IF(OR(G89&gt;G88,G89&lt;&gt;SUM(G90:G100)),"Er","")</f>
      </c>
      <c r="T89" s="58">
        <f>IF(OR(H89&gt;H88,H89&lt;&gt;SUM(H90:H100)),"Er","")</f>
      </c>
      <c r="U89" s="58">
        <f>IF(OR(I89&gt;I88,I89&lt;&gt;SUM(I90:I100)),"Er","")</f>
      </c>
      <c r="V89" s="58">
        <f>IF(OR(L89&gt;L88,L89&lt;&gt;SUM(L90:L100)),"Er","")</f>
      </c>
      <c r="W89" s="58">
        <f>IF(OR(M89&gt;M88,M89&lt;&gt;SUM(M90:M100)),"Er","")</f>
      </c>
      <c r="X89" s="58">
        <f>IF(OR(N89&gt;N88,N89&gt;L89,N89&gt;M89,N89&lt;&gt;SUM(N90:N100)),"Er","")</f>
      </c>
    </row>
    <row r="90" spans="2:24" ht="15.75">
      <c r="B90" s="342" t="s">
        <v>334</v>
      </c>
      <c r="C90" s="380">
        <f>SUM(E90:I90)</f>
        <v>0</v>
      </c>
      <c r="D90" s="192">
        <v>8</v>
      </c>
      <c r="E90" s="281"/>
      <c r="F90" s="281"/>
      <c r="G90" s="281"/>
      <c r="H90" s="281"/>
      <c r="I90" s="281"/>
      <c r="J90" s="461">
        <v>8</v>
      </c>
      <c r="K90" s="462">
        <f>IF(SUM(C90)&lt;&gt;0,SUM(C90),"")</f>
      </c>
      <c r="L90" s="281"/>
      <c r="M90" s="281"/>
      <c r="N90" s="423"/>
      <c r="P90" s="58">
        <f>IF(OR(C90&lt;L90,C90&lt;M90,C90&lt;N90),"Er","")</f>
      </c>
      <c r="Q90" s="58">
        <f>IF(E90&gt;E6,"Er","")</f>
      </c>
      <c r="R90" s="58">
        <f>IF(F90&gt;F6,"Er","")</f>
      </c>
      <c r="S90" s="58">
        <f>IF(G90&gt;G6,"Er","")</f>
      </c>
      <c r="T90" s="58">
        <f>IF(H90&gt;H6,"Er","")</f>
      </c>
      <c r="U90" s="58">
        <f>IF(I90&gt;I6,"Er","")</f>
      </c>
      <c r="V90" s="58">
        <f aca="true" t="shared" si="5" ref="V90:V118">IF(L90&gt;C90,"Er","")</f>
      </c>
      <c r="W90" s="58">
        <f aca="true" t="shared" si="6" ref="W90:W118">IF(M90&gt;C90,"Er","")</f>
      </c>
      <c r="X90" s="58">
        <f aca="true" t="shared" si="7" ref="X90:X118">IF(OR(N90&gt;C90,N90&gt;L90,N90&gt;M90),"Er","")</f>
      </c>
    </row>
    <row r="91" spans="2:24" ht="15.75">
      <c r="B91" s="342" t="s">
        <v>335</v>
      </c>
      <c r="C91" s="388">
        <f>SUM(E91:I91)</f>
        <v>0</v>
      </c>
      <c r="D91" s="166">
        <v>9</v>
      </c>
      <c r="E91" s="424"/>
      <c r="F91" s="424"/>
      <c r="G91" s="424"/>
      <c r="H91" s="424"/>
      <c r="I91" s="424"/>
      <c r="J91" s="463">
        <v>9</v>
      </c>
      <c r="K91" s="462">
        <f aca="true" t="shared" si="8" ref="K91:K100">IF(SUM(C91)&lt;&gt;0,SUM(C91),"")</f>
      </c>
      <c r="L91" s="424"/>
      <c r="M91" s="424"/>
      <c r="N91" s="425"/>
      <c r="P91" s="58">
        <f aca="true" t="shared" si="9" ref="P91:P100">IF(OR(C91&lt;L91,C91&lt;M91,C91&lt;N91),"Er","")</f>
      </c>
      <c r="Q91" s="58">
        <f>IF(E91&gt;E6,"Er","")</f>
      </c>
      <c r="R91" s="58">
        <f>IF(F91&gt;F6,"Er","")</f>
      </c>
      <c r="S91" s="58">
        <f>IF(G91&gt;G6,"Er","")</f>
      </c>
      <c r="T91" s="58">
        <f>IF(H91&gt;H6,"Er","")</f>
      </c>
      <c r="U91" s="58">
        <f>IF(I91&gt;I6,"Er","")</f>
      </c>
      <c r="V91" s="58">
        <f t="shared" si="5"/>
      </c>
      <c r="W91" s="58">
        <f t="shared" si="6"/>
      </c>
      <c r="X91" s="58">
        <f t="shared" si="7"/>
      </c>
    </row>
    <row r="92" spans="2:24" ht="15.75">
      <c r="B92" s="342" t="s">
        <v>336</v>
      </c>
      <c r="C92" s="388">
        <f>SUM(E92:I92)</f>
        <v>0</v>
      </c>
      <c r="D92" s="166">
        <v>1</v>
      </c>
      <c r="E92" s="424"/>
      <c r="F92" s="424"/>
      <c r="G92" s="424"/>
      <c r="H92" s="424"/>
      <c r="I92" s="464"/>
      <c r="J92" s="463">
        <v>1</v>
      </c>
      <c r="K92" s="462">
        <f t="shared" si="8"/>
      </c>
      <c r="L92" s="424"/>
      <c r="M92" s="424"/>
      <c r="N92" s="425"/>
      <c r="P92" s="58">
        <f t="shared" si="9"/>
      </c>
      <c r="Q92" s="58">
        <f>IF(E92&gt;E6,"Er","")</f>
      </c>
      <c r="R92" s="58">
        <f>IF(F92&gt;F6,"Er","")</f>
      </c>
      <c r="S92" s="58">
        <f>IF(G92&gt;G6,"Er","")</f>
      </c>
      <c r="T92" s="58">
        <f>IF(H92&gt;H6,"Er","")</f>
      </c>
      <c r="U92" s="58">
        <f>IF(I92&gt;I6,"Er","")</f>
      </c>
      <c r="V92" s="58">
        <f t="shared" si="5"/>
      </c>
      <c r="W92" s="58">
        <f t="shared" si="6"/>
      </c>
      <c r="X92" s="58">
        <f t="shared" si="7"/>
      </c>
    </row>
    <row r="93" spans="2:24" ht="15.75">
      <c r="B93" s="342" t="s">
        <v>337</v>
      </c>
      <c r="C93" s="388">
        <f aca="true" t="shared" si="10" ref="C93:C99">SUM(E93:I93)</f>
        <v>0</v>
      </c>
      <c r="D93" s="166">
        <v>2</v>
      </c>
      <c r="E93" s="424"/>
      <c r="F93" s="424"/>
      <c r="G93" s="424"/>
      <c r="H93" s="424"/>
      <c r="I93" s="424"/>
      <c r="J93" s="463">
        <v>2</v>
      </c>
      <c r="K93" s="462">
        <f t="shared" si="8"/>
      </c>
      <c r="L93" s="424"/>
      <c r="M93" s="424"/>
      <c r="N93" s="425"/>
      <c r="P93" s="58">
        <f t="shared" si="9"/>
      </c>
      <c r="Q93" s="58">
        <f>IF(E93&gt;E6,"Er","")</f>
      </c>
      <c r="R93" s="58">
        <f>IF(F93&gt;F6,"Er","")</f>
      </c>
      <c r="S93" s="58">
        <f>IF(G93&gt;G6,"Er","")</f>
      </c>
      <c r="T93" s="58">
        <f>IF(H93&gt;H6,"Er","")</f>
      </c>
      <c r="U93" s="58">
        <f>IF(I93&gt;I6,"Er","")</f>
      </c>
      <c r="V93" s="58">
        <f t="shared" si="5"/>
      </c>
      <c r="W93" s="58">
        <f t="shared" si="6"/>
      </c>
      <c r="X93" s="58">
        <f t="shared" si="7"/>
      </c>
    </row>
    <row r="94" spans="2:24" ht="15.75">
      <c r="B94" s="342" t="s">
        <v>338</v>
      </c>
      <c r="C94" s="388">
        <f t="shared" si="10"/>
        <v>0</v>
      </c>
      <c r="D94" s="166">
        <v>7</v>
      </c>
      <c r="E94" s="424"/>
      <c r="F94" s="424"/>
      <c r="G94" s="424"/>
      <c r="H94" s="424"/>
      <c r="I94" s="424"/>
      <c r="J94" s="463">
        <v>7</v>
      </c>
      <c r="K94" s="462">
        <f t="shared" si="8"/>
      </c>
      <c r="L94" s="424"/>
      <c r="M94" s="424"/>
      <c r="N94" s="425"/>
      <c r="P94" s="58">
        <f t="shared" si="9"/>
      </c>
      <c r="Q94" s="58">
        <f>IF(E94&gt;E6,"Er","")</f>
      </c>
      <c r="R94" s="58">
        <f>IF(F94&gt;F6,"Er","")</f>
      </c>
      <c r="S94" s="58">
        <f>IF(G94&gt;G6,"Er","")</f>
      </c>
      <c r="T94" s="58">
        <f>IF(H94&gt;H6,"Er","")</f>
      </c>
      <c r="U94" s="58">
        <f>IF(I94&gt;I6,"Er","")</f>
      </c>
      <c r="V94" s="58">
        <f t="shared" si="5"/>
      </c>
      <c r="W94" s="58">
        <f t="shared" si="6"/>
      </c>
      <c r="X94" s="58">
        <f t="shared" si="7"/>
      </c>
    </row>
    <row r="95" spans="2:24" ht="15.75">
      <c r="B95" s="342" t="s">
        <v>339</v>
      </c>
      <c r="C95" s="388">
        <f t="shared" si="10"/>
        <v>0</v>
      </c>
      <c r="D95" s="166">
        <v>10</v>
      </c>
      <c r="E95" s="424"/>
      <c r="F95" s="424"/>
      <c r="G95" s="424"/>
      <c r="H95" s="424"/>
      <c r="I95" s="464"/>
      <c r="J95" s="463">
        <v>10</v>
      </c>
      <c r="K95" s="462">
        <f t="shared" si="8"/>
      </c>
      <c r="L95" s="424"/>
      <c r="M95" s="424"/>
      <c r="N95" s="425"/>
      <c r="P95" s="58">
        <f t="shared" si="9"/>
      </c>
      <c r="Q95" s="58">
        <f>IF(E95&gt;E6,"Er","")</f>
      </c>
      <c r="R95" s="58">
        <f>IF(F95&gt;F6,"Er","")</f>
      </c>
      <c r="S95" s="58">
        <f>IF(G95&gt;G6,"Er","")</f>
      </c>
      <c r="T95" s="58">
        <f>IF(H95&gt;H6,"Er","")</f>
      </c>
      <c r="U95" s="58">
        <f>IF(I95&gt;I6,"Er","")</f>
      </c>
      <c r="V95" s="58">
        <f t="shared" si="5"/>
      </c>
      <c r="W95" s="58">
        <f t="shared" si="6"/>
      </c>
      <c r="X95" s="58">
        <f t="shared" si="7"/>
      </c>
    </row>
    <row r="96" spans="2:24" s="243" customFormat="1" ht="15.75" hidden="1">
      <c r="B96" s="342" t="s">
        <v>340</v>
      </c>
      <c r="C96" s="388">
        <f t="shared" si="10"/>
        <v>0</v>
      </c>
      <c r="D96" s="241">
        <v>11</v>
      </c>
      <c r="E96" s="424"/>
      <c r="F96" s="424"/>
      <c r="G96" s="424"/>
      <c r="H96" s="424"/>
      <c r="I96" s="424"/>
      <c r="J96" s="463">
        <v>11</v>
      </c>
      <c r="K96" s="462">
        <f t="shared" si="8"/>
      </c>
      <c r="L96" s="424"/>
      <c r="M96" s="424"/>
      <c r="N96" s="425"/>
      <c r="P96" s="244">
        <f t="shared" si="9"/>
      </c>
      <c r="Q96" s="244">
        <f>IF(E96&gt;6,"Er","")</f>
      </c>
      <c r="R96" s="244">
        <f>IF(F96&gt;6,"Er","")</f>
      </c>
      <c r="S96" s="244">
        <f>IF(G96&gt;6,"Er","")</f>
      </c>
      <c r="T96" s="244">
        <f>IF(H96&gt;6,"Er","")</f>
      </c>
      <c r="U96" s="244">
        <f>IF(I96&gt;6,"Er","")</f>
      </c>
      <c r="V96" s="244">
        <f t="shared" si="5"/>
      </c>
      <c r="W96" s="244">
        <f t="shared" si="6"/>
      </c>
      <c r="X96" s="244">
        <f t="shared" si="7"/>
      </c>
    </row>
    <row r="97" spans="2:24" ht="31.5">
      <c r="B97" s="343" t="s">
        <v>341</v>
      </c>
      <c r="C97" s="388">
        <f t="shared" si="10"/>
        <v>0</v>
      </c>
      <c r="D97" s="166">
        <v>6</v>
      </c>
      <c r="E97" s="424"/>
      <c r="F97" s="424"/>
      <c r="G97" s="424"/>
      <c r="H97" s="424"/>
      <c r="I97" s="424"/>
      <c r="J97" s="463">
        <v>6</v>
      </c>
      <c r="K97" s="462">
        <f t="shared" si="8"/>
      </c>
      <c r="L97" s="424"/>
      <c r="M97" s="424"/>
      <c r="N97" s="425"/>
      <c r="P97" s="58">
        <f t="shared" si="9"/>
      </c>
      <c r="Q97" s="58">
        <f>IF(E97&gt;E6,"Er","")</f>
      </c>
      <c r="R97" s="58">
        <f>IF(F97&gt;F6,"Er","")</f>
      </c>
      <c r="S97" s="58">
        <f>IF(G97&gt;G6,"Er","")</f>
      </c>
      <c r="T97" s="58">
        <f>IF(H97&gt;H6,"Er","")</f>
      </c>
      <c r="U97" s="58">
        <f>IF(I97&gt;I6,"Er","")</f>
      </c>
      <c r="V97" s="58">
        <f t="shared" si="5"/>
      </c>
      <c r="W97" s="58">
        <f t="shared" si="6"/>
      </c>
      <c r="X97" s="58">
        <f t="shared" si="7"/>
      </c>
    </row>
    <row r="98" spans="2:24" ht="31.5">
      <c r="B98" s="343" t="s">
        <v>372</v>
      </c>
      <c r="C98" s="388">
        <f t="shared" si="10"/>
        <v>0</v>
      </c>
      <c r="D98" s="166">
        <v>39</v>
      </c>
      <c r="E98" s="424"/>
      <c r="F98" s="424"/>
      <c r="G98" s="424"/>
      <c r="H98" s="424"/>
      <c r="I98" s="424"/>
      <c r="J98" s="463">
        <v>39</v>
      </c>
      <c r="K98" s="462">
        <f t="shared" si="8"/>
      </c>
      <c r="L98" s="424"/>
      <c r="M98" s="424"/>
      <c r="N98" s="425"/>
      <c r="P98" s="58">
        <f>IF(OR(C98&lt;L98,C98&lt;M98,C98&lt;N98),"Er","")</f>
      </c>
      <c r="Q98" s="58">
        <f>IF(E98&gt;E6,"Er","")</f>
      </c>
      <c r="R98" s="58">
        <f>IF(F98&gt;F6,"Er","")</f>
      </c>
      <c r="S98" s="58">
        <f>IF(G98&gt;G6,"Er","")</f>
      </c>
      <c r="T98" s="58">
        <f>IF(H98&gt;H6,"Er","")</f>
      </c>
      <c r="U98" s="58">
        <f>IF(I98&gt;I6,"Er","")</f>
      </c>
      <c r="V98" s="58">
        <f>IF(L98&gt;C98,"Er","")</f>
      </c>
      <c r="W98" s="58">
        <f>IF(M98&gt;C98,"Er","")</f>
      </c>
      <c r="X98" s="58">
        <f>IF(OR(N98&gt;C98,N98&gt;L98,N98&gt;M98),"Er","")</f>
      </c>
    </row>
    <row r="99" spans="2:25" s="243" customFormat="1" ht="31.5" hidden="1">
      <c r="B99" s="343" t="s">
        <v>342</v>
      </c>
      <c r="C99" s="388">
        <f t="shared" si="10"/>
        <v>0</v>
      </c>
      <c r="D99" s="241">
        <v>4</v>
      </c>
      <c r="E99" s="424"/>
      <c r="F99" s="424"/>
      <c r="G99" s="424"/>
      <c r="H99" s="424"/>
      <c r="I99" s="424"/>
      <c r="J99" s="463">
        <v>4</v>
      </c>
      <c r="K99" s="462">
        <f t="shared" si="8"/>
      </c>
      <c r="L99" s="424"/>
      <c r="M99" s="424"/>
      <c r="N99" s="425"/>
      <c r="P99" s="244">
        <f t="shared" si="9"/>
      </c>
      <c r="Q99" s="244">
        <f>IF(E99&gt;E6,"Er","")</f>
      </c>
      <c r="R99" s="244">
        <f>IF(F99&gt;F6,"Er","")</f>
      </c>
      <c r="S99" s="244">
        <f>IF(G99&gt;G6,"Er","")</f>
      </c>
      <c r="T99" s="244">
        <f>IF(H99&gt;H6,"Er","")</f>
      </c>
      <c r="U99" s="244">
        <f>IF(I99&gt;I6,"Er","")</f>
      </c>
      <c r="V99" s="244">
        <f t="shared" si="5"/>
      </c>
      <c r="W99" s="244">
        <f t="shared" si="6"/>
      </c>
      <c r="X99" s="244">
        <f t="shared" si="7"/>
      </c>
      <c r="Y99" s="243" t="s">
        <v>371</v>
      </c>
    </row>
    <row r="100" spans="2:24" ht="16.5" thickBot="1">
      <c r="B100" s="344" t="s">
        <v>343</v>
      </c>
      <c r="C100" s="389">
        <f>SUM(E100:I100)</f>
        <v>0</v>
      </c>
      <c r="D100" s="225">
        <v>5</v>
      </c>
      <c r="E100" s="434"/>
      <c r="F100" s="434"/>
      <c r="G100" s="434"/>
      <c r="H100" s="434"/>
      <c r="I100" s="434"/>
      <c r="J100" s="465">
        <v>5</v>
      </c>
      <c r="K100" s="466">
        <f t="shared" si="8"/>
      </c>
      <c r="L100" s="434"/>
      <c r="M100" s="434"/>
      <c r="N100" s="437"/>
      <c r="P100" s="58">
        <f t="shared" si="9"/>
      </c>
      <c r="Q100" s="58">
        <f>IF(E100&gt;E6,"Er","")</f>
      </c>
      <c r="R100" s="58">
        <f>IF(F100&gt;F6,"Er","")</f>
      </c>
      <c r="S100" s="58">
        <f>IF(G100&gt;G6,"Er","")</f>
      </c>
      <c r="T100" s="58">
        <f>IF(H100&gt;H6,"Er","")</f>
      </c>
      <c r="U100" s="58">
        <f>IF(I100&gt;I6,"Er","")</f>
      </c>
      <c r="V100" s="58">
        <f t="shared" si="5"/>
      </c>
      <c r="W100" s="58">
        <f t="shared" si="6"/>
      </c>
      <c r="X100" s="58">
        <f t="shared" si="7"/>
      </c>
    </row>
    <row r="101" spans="2:24" ht="10.5" customHeight="1" hidden="1">
      <c r="B101" s="238" t="s">
        <v>332</v>
      </c>
      <c r="C101" s="9">
        <f>SUM(E101:I101)</f>
        <v>0</v>
      </c>
      <c r="D101" s="188"/>
      <c r="E101" s="9">
        <f>SUM(E102:E110)</f>
        <v>0</v>
      </c>
      <c r="F101" s="9">
        <f>SUM(F102:F110)</f>
        <v>0</v>
      </c>
      <c r="G101" s="9">
        <f>SUM(G102:G110)</f>
        <v>0</v>
      </c>
      <c r="H101" s="9">
        <f>SUM(H102:H110)</f>
        <v>0</v>
      </c>
      <c r="I101" s="9">
        <f>SUM(I102:I110)</f>
        <v>0</v>
      </c>
      <c r="J101" s="188"/>
      <c r="K101" s="239">
        <f>SUM(K102:K110)</f>
        <v>0</v>
      </c>
      <c r="L101" s="239">
        <f>SUM(L102:L110)</f>
        <v>0</v>
      </c>
      <c r="M101" s="239">
        <f>SUM(M102:M110)</f>
        <v>0</v>
      </c>
      <c r="N101" s="240">
        <f>SUM(N102:N110)</f>
        <v>0</v>
      </c>
      <c r="P101" s="58">
        <f>IF(OR(C101&lt;L101,C101&lt;M101,C101&lt;N101),"Er","")</f>
      </c>
      <c r="Q101" s="58">
        <f>IF(OR(E101&gt;E88,E101&lt;&gt;SUM(E102:E111)),"Er","")</f>
      </c>
      <c r="R101" s="58">
        <f>IF(OR(F101&gt;F88,F101&lt;&gt;SUM(F102:F111)),"Er","")</f>
      </c>
      <c r="S101" s="58">
        <f>IF(OR(G101&gt;G88,G101&lt;&gt;SUM(G102:G111)),"Er","")</f>
      </c>
      <c r="T101" s="58">
        <f>IF(OR(H101&gt;H88,H101&lt;&gt;SUM(H102:H111)),"Er","")</f>
      </c>
      <c r="U101" s="58">
        <f>IF(OR(I101&gt;I88,I101&lt;&gt;SUM(I102:I111)),"Er","")</f>
      </c>
      <c r="V101" s="58">
        <f t="shared" si="5"/>
      </c>
      <c r="W101" s="58">
        <f t="shared" si="6"/>
      </c>
      <c r="X101" s="58">
        <f t="shared" si="7"/>
      </c>
    </row>
    <row r="102" spans="2:24" ht="10.5" customHeight="1" hidden="1">
      <c r="B102" s="207" t="s">
        <v>344</v>
      </c>
      <c r="C102" s="192">
        <f>SUM(E102:I102)</f>
        <v>0</v>
      </c>
      <c r="D102" s="192">
        <v>12</v>
      </c>
      <c r="E102" s="15"/>
      <c r="F102" s="15"/>
      <c r="G102" s="15"/>
      <c r="H102" s="15"/>
      <c r="I102" s="15"/>
      <c r="J102" s="192">
        <v>12</v>
      </c>
      <c r="K102" s="5">
        <f>IF(SUM(C102)&lt;&gt;0,SUM(C102),"")</f>
      </c>
      <c r="L102" s="11"/>
      <c r="M102" s="11"/>
      <c r="N102" s="12"/>
      <c r="P102" s="58">
        <f>IF(OR(C102&lt;L102,C102&lt;M102,C102&lt;N102),"Er","")</f>
      </c>
      <c r="Q102" s="58">
        <f>IF(E102&gt;E6,"Er","")</f>
      </c>
      <c r="R102" s="58">
        <f>IF(F102&gt;F6,"Er","")</f>
      </c>
      <c r="S102" s="58">
        <f>IF(G102&gt;G6,"Er","")</f>
      </c>
      <c r="T102" s="58">
        <f>IF(H102&gt;H6,"Er","")</f>
      </c>
      <c r="U102" s="58">
        <f>IF(I102&gt;I6,"Er","")</f>
      </c>
      <c r="V102" s="58">
        <f t="shared" si="5"/>
      </c>
      <c r="W102" s="58">
        <f t="shared" si="6"/>
      </c>
      <c r="X102" s="58">
        <f t="shared" si="7"/>
      </c>
    </row>
    <row r="103" spans="2:24" ht="10.5" customHeight="1" hidden="1">
      <c r="B103" s="207" t="s">
        <v>345</v>
      </c>
      <c r="C103" s="166">
        <f>SUM(E103:I103)</f>
        <v>0</v>
      </c>
      <c r="D103" s="166">
        <v>13</v>
      </c>
      <c r="E103" s="11"/>
      <c r="F103" s="11"/>
      <c r="G103" s="11"/>
      <c r="H103" s="11"/>
      <c r="I103" s="11"/>
      <c r="J103" s="166">
        <v>13</v>
      </c>
      <c r="K103" s="5">
        <f aca="true" t="shared" si="11" ref="K103:K110">IF(SUM(C103)&lt;&gt;0,SUM(C103),"")</f>
      </c>
      <c r="L103" s="11"/>
      <c r="M103" s="11"/>
      <c r="N103" s="12"/>
      <c r="P103" s="58">
        <f aca="true" t="shared" si="12" ref="P103:P110">IF(OR(C103&lt;L103,C103&lt;M103,C103&lt;N103),"Er","")</f>
      </c>
      <c r="Q103" s="58">
        <f>IF(E103&gt;E6,"Er","")</f>
      </c>
      <c r="R103" s="58">
        <f>IF(F103&gt;F6,"Er","")</f>
      </c>
      <c r="S103" s="58">
        <f>IF(G103&gt;G6,"Er","")</f>
      </c>
      <c r="T103" s="58">
        <f>IF(H103&gt;H6,"Er","")</f>
      </c>
      <c r="U103" s="58">
        <f>IF(I103&gt;I6,"Er","")</f>
      </c>
      <c r="V103" s="58">
        <f t="shared" si="5"/>
      </c>
      <c r="W103" s="58">
        <f t="shared" si="6"/>
      </c>
      <c r="X103" s="58">
        <f t="shared" si="7"/>
      </c>
    </row>
    <row r="104" spans="2:24" ht="10.5" customHeight="1" hidden="1">
      <c r="B104" s="207" t="s">
        <v>346</v>
      </c>
      <c r="C104" s="166">
        <f aca="true" t="shared" si="13" ref="C104:C109">SUM(E104:I104)</f>
        <v>0</v>
      </c>
      <c r="D104" s="166">
        <v>14</v>
      </c>
      <c r="E104" s="11"/>
      <c r="F104" s="11"/>
      <c r="G104" s="11"/>
      <c r="H104" s="11"/>
      <c r="I104" s="11"/>
      <c r="J104" s="166">
        <v>14</v>
      </c>
      <c r="K104" s="5">
        <f t="shared" si="11"/>
      </c>
      <c r="L104" s="11"/>
      <c r="M104" s="11"/>
      <c r="N104" s="12"/>
      <c r="P104" s="58">
        <f t="shared" si="12"/>
      </c>
      <c r="Q104" s="58">
        <f>IF(E104&gt;E6,"Er","")</f>
      </c>
      <c r="R104" s="58">
        <f>IF(F104&gt;F6,"Er","")</f>
      </c>
      <c r="S104" s="58">
        <f>IF(G104&gt;G6,"Er","")</f>
      </c>
      <c r="T104" s="58">
        <f>IF(H104&gt;H6,"Er","")</f>
      </c>
      <c r="U104" s="58">
        <f>IF(I104&gt;I6,"Er","")</f>
      </c>
      <c r="V104" s="58">
        <f t="shared" si="5"/>
      </c>
      <c r="W104" s="58">
        <f t="shared" si="6"/>
      </c>
      <c r="X104" s="58">
        <f t="shared" si="7"/>
      </c>
    </row>
    <row r="105" spans="2:24" ht="10.5" customHeight="1" hidden="1">
      <c r="B105" s="207" t="s">
        <v>347</v>
      </c>
      <c r="C105" s="166">
        <f t="shared" si="13"/>
        <v>0</v>
      </c>
      <c r="D105" s="166">
        <v>15</v>
      </c>
      <c r="E105" s="11"/>
      <c r="F105" s="11"/>
      <c r="G105" s="11"/>
      <c r="H105" s="11"/>
      <c r="I105" s="11"/>
      <c r="J105" s="166">
        <v>15</v>
      </c>
      <c r="K105" s="5">
        <f t="shared" si="11"/>
      </c>
      <c r="L105" s="11"/>
      <c r="M105" s="11"/>
      <c r="N105" s="12"/>
      <c r="P105" s="58">
        <f t="shared" si="12"/>
      </c>
      <c r="Q105" s="58">
        <f>IF(E105&gt;E6,"Er","")</f>
      </c>
      <c r="R105" s="58">
        <f>IF(F105&gt;F6,"Er","")</f>
      </c>
      <c r="S105" s="58">
        <f>IF(G105&gt;G6,"Er","")</f>
      </c>
      <c r="T105" s="58">
        <f>IF(H105&gt;H6,"Er","")</f>
      </c>
      <c r="U105" s="58">
        <f>IF(I105&gt;I6,"Er","")</f>
      </c>
      <c r="V105" s="58">
        <f t="shared" si="5"/>
      </c>
      <c r="W105" s="58">
        <f t="shared" si="6"/>
      </c>
      <c r="X105" s="58">
        <f t="shared" si="7"/>
      </c>
    </row>
    <row r="106" spans="2:24" ht="10.5" customHeight="1" hidden="1">
      <c r="B106" s="208" t="s">
        <v>348</v>
      </c>
      <c r="C106" s="166">
        <f t="shared" si="13"/>
        <v>0</v>
      </c>
      <c r="D106" s="166">
        <v>16</v>
      </c>
      <c r="E106" s="11"/>
      <c r="F106" s="11"/>
      <c r="G106" s="11"/>
      <c r="H106" s="11"/>
      <c r="I106" s="19"/>
      <c r="J106" s="166">
        <v>16</v>
      </c>
      <c r="K106" s="5">
        <f t="shared" si="11"/>
      </c>
      <c r="L106" s="11"/>
      <c r="M106" s="11"/>
      <c r="N106" s="12"/>
      <c r="P106" s="58">
        <f t="shared" si="12"/>
      </c>
      <c r="Q106" s="58">
        <f>IF(E106&gt;E6,"Er","")</f>
      </c>
      <c r="R106" s="58">
        <f>IF(F106&gt;F6,"Er","")</f>
      </c>
      <c r="S106" s="58">
        <f>IF(G106&gt;G6,"Er","")</f>
      </c>
      <c r="T106" s="58">
        <f>IF(H106&gt;H6,"Er","")</f>
      </c>
      <c r="U106" s="58">
        <f>IF(I106&gt;I6,"Er","")</f>
      </c>
      <c r="V106" s="58">
        <f t="shared" si="5"/>
      </c>
      <c r="W106" s="58">
        <f t="shared" si="6"/>
      </c>
      <c r="X106" s="58">
        <f t="shared" si="7"/>
      </c>
    </row>
    <row r="107" spans="2:24" ht="10.5" customHeight="1" hidden="1">
      <c r="B107" s="208" t="s">
        <v>349</v>
      </c>
      <c r="C107" s="166">
        <f t="shared" si="13"/>
        <v>0</v>
      </c>
      <c r="D107" s="166">
        <v>17</v>
      </c>
      <c r="E107" s="11"/>
      <c r="F107" s="11"/>
      <c r="G107" s="11"/>
      <c r="H107" s="11"/>
      <c r="I107" s="19"/>
      <c r="J107" s="166">
        <v>17</v>
      </c>
      <c r="K107" s="5">
        <f t="shared" si="11"/>
      </c>
      <c r="L107" s="11"/>
      <c r="M107" s="11"/>
      <c r="N107" s="12"/>
      <c r="P107" s="58">
        <f t="shared" si="12"/>
      </c>
      <c r="Q107" s="58">
        <f>IF(E107&gt;E6,"Er","")</f>
      </c>
      <c r="R107" s="58">
        <f>IF(F107&gt;F6,"Er","")</f>
      </c>
      <c r="S107" s="58">
        <f>IF(G107&gt;G6,"Er","")</f>
      </c>
      <c r="T107" s="58">
        <f>IF(H107&gt;H6,"Er","")</f>
      </c>
      <c r="U107" s="58">
        <f>IF(I107&gt;I6,"Er","")</f>
      </c>
      <c r="V107" s="58">
        <f t="shared" si="5"/>
      </c>
      <c r="W107" s="58">
        <f t="shared" si="6"/>
      </c>
      <c r="X107" s="58">
        <f t="shared" si="7"/>
      </c>
    </row>
    <row r="108" spans="2:24" ht="10.5" customHeight="1" hidden="1">
      <c r="B108" s="208" t="s">
        <v>350</v>
      </c>
      <c r="C108" s="166">
        <f t="shared" si="13"/>
        <v>0</v>
      </c>
      <c r="D108" s="166">
        <v>18</v>
      </c>
      <c r="E108" s="11"/>
      <c r="F108" s="11"/>
      <c r="G108" s="11"/>
      <c r="H108" s="11"/>
      <c r="I108" s="19"/>
      <c r="J108" s="166">
        <v>18</v>
      </c>
      <c r="K108" s="5">
        <f t="shared" si="11"/>
      </c>
      <c r="L108" s="11"/>
      <c r="M108" s="11"/>
      <c r="N108" s="12"/>
      <c r="P108" s="58">
        <f t="shared" si="12"/>
      </c>
      <c r="Q108" s="58">
        <f>IF(E108&gt;E6,"Er","")</f>
      </c>
      <c r="R108" s="58">
        <f>IF(F108&gt;F6,"Er","")</f>
      </c>
      <c r="S108" s="58">
        <f>IF(G108&gt;G6,"Er","")</f>
      </c>
      <c r="T108" s="58">
        <f>IF(H108&gt;H6,"Er","")</f>
      </c>
      <c r="U108" s="58">
        <f>IF(I108&gt;I6,"Er","")</f>
      </c>
      <c r="V108" s="58">
        <f t="shared" si="5"/>
      </c>
      <c r="W108" s="58">
        <f t="shared" si="6"/>
      </c>
      <c r="X108" s="58">
        <f t="shared" si="7"/>
      </c>
    </row>
    <row r="109" spans="2:24" ht="10.5" customHeight="1" hidden="1">
      <c r="B109" s="208" t="s">
        <v>342</v>
      </c>
      <c r="C109" s="166">
        <f t="shared" si="13"/>
        <v>0</v>
      </c>
      <c r="D109" s="166">
        <v>19</v>
      </c>
      <c r="E109" s="11"/>
      <c r="F109" s="11"/>
      <c r="G109" s="11"/>
      <c r="H109" s="11"/>
      <c r="I109" s="19"/>
      <c r="J109" s="166">
        <v>19</v>
      </c>
      <c r="K109" s="5">
        <f t="shared" si="11"/>
      </c>
      <c r="L109" s="11"/>
      <c r="M109" s="11"/>
      <c r="N109" s="12"/>
      <c r="P109" s="58">
        <f t="shared" si="12"/>
      </c>
      <c r="Q109" s="58">
        <f>IF(E109&gt;E6,"Er","")</f>
      </c>
      <c r="R109" s="58">
        <f>IF(F109&gt;F6,"Er","")</f>
      </c>
      <c r="S109" s="58">
        <f>IF(G109&gt;G6,"Er","")</f>
      </c>
      <c r="T109" s="58">
        <f>IF(H109&gt;H6,"Er","")</f>
      </c>
      <c r="U109" s="58">
        <f>IF(I109&gt;I6,"Er","")</f>
      </c>
      <c r="V109" s="58">
        <f t="shared" si="5"/>
      </c>
      <c r="W109" s="58">
        <f t="shared" si="6"/>
      </c>
      <c r="X109" s="58">
        <f t="shared" si="7"/>
      </c>
    </row>
    <row r="110" spans="2:24" ht="10.5" customHeight="1" hidden="1">
      <c r="B110" s="207" t="s">
        <v>343</v>
      </c>
      <c r="C110" s="166">
        <f>SUM(E110:I110)</f>
        <v>0</v>
      </c>
      <c r="D110" s="166">
        <v>20</v>
      </c>
      <c r="E110" s="11"/>
      <c r="F110" s="11"/>
      <c r="G110" s="11"/>
      <c r="H110" s="16"/>
      <c r="I110" s="11"/>
      <c r="J110" s="166">
        <v>20</v>
      </c>
      <c r="K110" s="5">
        <f t="shared" si="11"/>
      </c>
      <c r="L110" s="11"/>
      <c r="M110" s="11"/>
      <c r="N110" s="12"/>
      <c r="P110" s="58">
        <f t="shared" si="12"/>
      </c>
      <c r="Q110" s="58">
        <f>IF(E110&gt;E6,"Er","")</f>
      </c>
      <c r="R110" s="58">
        <f>IF(F110&gt;F6,"Er","")</f>
      </c>
      <c r="S110" s="58">
        <f>IF(G110&gt;G6,"Er","")</f>
      </c>
      <c r="T110" s="58">
        <f>IF(H110&gt;H6,"Er","")</f>
      </c>
      <c r="U110" s="58">
        <f>IF(I110&gt;I6,"Er","")</f>
      </c>
      <c r="V110" s="58">
        <f t="shared" si="5"/>
      </c>
      <c r="W110" s="58">
        <f t="shared" si="6"/>
      </c>
      <c r="X110" s="58">
        <f t="shared" si="7"/>
      </c>
    </row>
    <row r="111" spans="2:24" ht="15.75" hidden="1">
      <c r="B111" s="87" t="s">
        <v>333</v>
      </c>
      <c r="C111" s="13">
        <f aca="true" t="shared" si="14" ref="C111:C118">SUM(E111:I111)</f>
        <v>0</v>
      </c>
      <c r="D111" s="13"/>
      <c r="E111" s="13">
        <f>SUM(E112:E118)</f>
        <v>0</v>
      </c>
      <c r="F111" s="13">
        <f>SUM(F112:F118)</f>
        <v>0</v>
      </c>
      <c r="G111" s="13">
        <f>SUM(G112:G118)</f>
        <v>0</v>
      </c>
      <c r="H111" s="13">
        <f>SUM(H112:H118)</f>
        <v>0</v>
      </c>
      <c r="I111" s="13">
        <f>SUM(I112:I118)</f>
        <v>0</v>
      </c>
      <c r="J111" s="13"/>
      <c r="K111" s="217">
        <f>SUM(K112:K118)</f>
        <v>0</v>
      </c>
      <c r="L111" s="217">
        <f>SUM(L112:L118)</f>
        <v>0</v>
      </c>
      <c r="M111" s="217">
        <f>SUM(M112:M118)</f>
        <v>0</v>
      </c>
      <c r="N111" s="218">
        <f>SUM(N112:N118)</f>
        <v>0</v>
      </c>
      <c r="P111" s="58">
        <f>IF(OR(C111&lt;L111,C111&lt;M111,C111&lt;N111),"Er","")</f>
      </c>
      <c r="Q111" s="58">
        <f>IF(OR(E111&gt;E88,E111&lt;&gt;SUM(E112:E121)),"Er","")</f>
      </c>
      <c r="R111" s="58">
        <f>IF(OR(F111&gt;F88,F111&lt;&gt;SUM(F112:F121)),"Er","")</f>
      </c>
      <c r="S111" s="58">
        <f>IF(OR(G111&gt;G88,G111&lt;&gt;SUM(G112:G121)),"Er","")</f>
      </c>
      <c r="T111" s="58">
        <f>IF(OR(H111&gt;H88,H111&lt;&gt;SUM(H112:H121)),"Er","")</f>
      </c>
      <c r="U111" s="58">
        <f>IF(OR(I111&gt;I88,I111&lt;&gt;SUM(I112:I121)),"Er","")</f>
      </c>
      <c r="V111" s="58">
        <f t="shared" si="5"/>
      </c>
      <c r="W111" s="58">
        <f t="shared" si="6"/>
      </c>
      <c r="X111" s="58">
        <f t="shared" si="7"/>
      </c>
    </row>
    <row r="112" spans="2:24" ht="15.75" hidden="1">
      <c r="B112" s="207" t="s">
        <v>344</v>
      </c>
      <c r="C112" s="192">
        <f t="shared" si="14"/>
        <v>0</v>
      </c>
      <c r="D112" s="192">
        <v>21</v>
      </c>
      <c r="E112" s="15"/>
      <c r="F112" s="15"/>
      <c r="G112" s="15"/>
      <c r="H112" s="15"/>
      <c r="I112" s="15"/>
      <c r="J112" s="192">
        <v>21</v>
      </c>
      <c r="K112" s="5">
        <f>IF(SUM(C112)&lt;&gt;0,SUM(C112),"")</f>
      </c>
      <c r="L112" s="11"/>
      <c r="M112" s="11"/>
      <c r="N112" s="12"/>
      <c r="P112" s="58">
        <f aca="true" t="shared" si="15" ref="P112:P118">IF(OR(C112&lt;L112,C112&lt;M112,C112&lt;N112),"Er","")</f>
      </c>
      <c r="Q112" s="58">
        <f>IF(E112&gt;E6,"Er","")</f>
      </c>
      <c r="R112" s="58">
        <f>IF(F112&gt;F6,"Er","")</f>
      </c>
      <c r="S112" s="58">
        <f>IF(G112&gt;G6,"Er","")</f>
      </c>
      <c r="T112" s="58">
        <f>IF(H112&gt;H6,"Er","")</f>
      </c>
      <c r="U112" s="58">
        <f>IF(I112&gt;I6,"Er","")</f>
      </c>
      <c r="V112" s="58">
        <f t="shared" si="5"/>
      </c>
      <c r="W112" s="58">
        <f t="shared" si="6"/>
      </c>
      <c r="X112" s="58">
        <f t="shared" si="7"/>
      </c>
    </row>
    <row r="113" spans="2:24" ht="15.75" hidden="1">
      <c r="B113" s="207" t="s">
        <v>345</v>
      </c>
      <c r="C113" s="10">
        <f t="shared" si="14"/>
        <v>0</v>
      </c>
      <c r="D113" s="166">
        <v>22</v>
      </c>
      <c r="E113" s="19"/>
      <c r="F113" s="11"/>
      <c r="G113" s="11"/>
      <c r="H113" s="11"/>
      <c r="I113" s="11"/>
      <c r="J113" s="166">
        <v>22</v>
      </c>
      <c r="K113" s="5">
        <f aca="true" t="shared" si="16" ref="K113:K118">IF(SUM(C113)&lt;&gt;0,SUM(C113),"")</f>
      </c>
      <c r="L113" s="11"/>
      <c r="M113" s="11"/>
      <c r="N113" s="12"/>
      <c r="P113" s="58">
        <f t="shared" si="15"/>
      </c>
      <c r="Q113" s="58">
        <f>IF(E113&gt;E6,"Er","")</f>
      </c>
      <c r="R113" s="58">
        <f>IF(F113&gt;F6,"Er","")</f>
      </c>
      <c r="S113" s="58">
        <f>IF(G113&gt;G6,"Er","")</f>
      </c>
      <c r="T113" s="58">
        <f>IF(H113&gt;H6,"Er","")</f>
      </c>
      <c r="U113" s="58">
        <f>IF(I113&gt;I6,"Er","")</f>
      </c>
      <c r="V113" s="58">
        <f t="shared" si="5"/>
      </c>
      <c r="W113" s="58">
        <f t="shared" si="6"/>
      </c>
      <c r="X113" s="58">
        <f t="shared" si="7"/>
      </c>
    </row>
    <row r="114" spans="2:24" ht="15.75" hidden="1">
      <c r="B114" s="207" t="s">
        <v>346</v>
      </c>
      <c r="C114" s="10">
        <f t="shared" si="14"/>
        <v>0</v>
      </c>
      <c r="D114" s="166">
        <v>23</v>
      </c>
      <c r="E114" s="19"/>
      <c r="F114" s="11"/>
      <c r="G114" s="11"/>
      <c r="H114" s="11"/>
      <c r="I114" s="11"/>
      <c r="J114" s="166">
        <v>23</v>
      </c>
      <c r="K114" s="5">
        <f t="shared" si="16"/>
      </c>
      <c r="L114" s="11"/>
      <c r="M114" s="11"/>
      <c r="N114" s="12"/>
      <c r="P114" s="58">
        <f t="shared" si="15"/>
      </c>
      <c r="Q114" s="58">
        <f>IF(E114&gt;E6,"Er","")</f>
      </c>
      <c r="R114" s="58">
        <f>IF(F114&gt;F6,"Er","")</f>
      </c>
      <c r="S114" s="58">
        <f>IF(G114&gt;G6,"Er","")</f>
      </c>
      <c r="T114" s="58">
        <f>IF(H114&gt;H6,"Er","")</f>
      </c>
      <c r="U114" s="58">
        <f>IF(I114&gt;I6,"Er","")</f>
      </c>
      <c r="V114" s="58">
        <f t="shared" si="5"/>
      </c>
      <c r="W114" s="58">
        <f t="shared" si="6"/>
      </c>
      <c r="X114" s="58">
        <f t="shared" si="7"/>
      </c>
    </row>
    <row r="115" spans="2:24" ht="15.75" hidden="1">
      <c r="B115" s="207" t="s">
        <v>347</v>
      </c>
      <c r="C115" s="10">
        <f t="shared" si="14"/>
        <v>0</v>
      </c>
      <c r="D115" s="166">
        <v>24</v>
      </c>
      <c r="E115" s="19"/>
      <c r="F115" s="11"/>
      <c r="G115" s="11"/>
      <c r="H115" s="11"/>
      <c r="I115" s="11"/>
      <c r="J115" s="166">
        <v>24</v>
      </c>
      <c r="K115" s="5">
        <f t="shared" si="16"/>
      </c>
      <c r="L115" s="11"/>
      <c r="M115" s="11"/>
      <c r="N115" s="12"/>
      <c r="P115" s="58">
        <f t="shared" si="15"/>
      </c>
      <c r="Q115" s="58">
        <f>IF(E115&gt;E6,"Er","")</f>
      </c>
      <c r="R115" s="58">
        <f>IF(F115&gt;F6,"Er","")</f>
      </c>
      <c r="S115" s="58">
        <f>IF(G115&gt;G6,"Er","")</f>
      </c>
      <c r="T115" s="58">
        <f>IF(H115&gt;H6,"Er","")</f>
      </c>
      <c r="U115" s="58">
        <f>IF(I115&gt;I6,"Er","")</f>
      </c>
      <c r="V115" s="58">
        <f t="shared" si="5"/>
      </c>
      <c r="W115" s="58">
        <f t="shared" si="6"/>
      </c>
      <c r="X115" s="58">
        <f t="shared" si="7"/>
      </c>
    </row>
    <row r="116" spans="2:24" ht="31.5" hidden="1">
      <c r="B116" s="208" t="s">
        <v>348</v>
      </c>
      <c r="C116" s="10">
        <f t="shared" si="14"/>
        <v>0</v>
      </c>
      <c r="D116" s="166">
        <v>25</v>
      </c>
      <c r="E116" s="19"/>
      <c r="F116" s="19"/>
      <c r="G116" s="19"/>
      <c r="H116" s="19"/>
      <c r="I116" s="19"/>
      <c r="J116" s="166">
        <v>25</v>
      </c>
      <c r="K116" s="5">
        <f t="shared" si="16"/>
      </c>
      <c r="L116" s="11"/>
      <c r="M116" s="11"/>
      <c r="N116" s="12"/>
      <c r="P116" s="58">
        <f t="shared" si="15"/>
      </c>
      <c r="Q116" s="58">
        <f>IF(E116&gt;E6,"Er","")</f>
      </c>
      <c r="R116" s="58">
        <f>IF(F116&gt;F6,"Er","")</f>
      </c>
      <c r="S116" s="58">
        <f>IF(G116&gt;G6,"Er","")</f>
      </c>
      <c r="T116" s="58">
        <f>IF(H116&gt;H6,"Er","")</f>
      </c>
      <c r="U116" s="58">
        <f>IF(I116&gt;I6,"Er","")</f>
      </c>
      <c r="V116" s="58">
        <f t="shared" si="5"/>
      </c>
      <c r="W116" s="58">
        <f t="shared" si="6"/>
      </c>
      <c r="X116" s="58">
        <f t="shared" si="7"/>
      </c>
    </row>
    <row r="117" spans="2:24" ht="31.5" hidden="1">
      <c r="B117" s="208" t="s">
        <v>342</v>
      </c>
      <c r="C117" s="10">
        <f t="shared" si="14"/>
        <v>0</v>
      </c>
      <c r="D117" s="166">
        <v>26</v>
      </c>
      <c r="E117" s="19"/>
      <c r="F117" s="19"/>
      <c r="G117" s="19"/>
      <c r="H117" s="19"/>
      <c r="I117" s="19"/>
      <c r="J117" s="166">
        <v>26</v>
      </c>
      <c r="K117" s="5">
        <f t="shared" si="16"/>
      </c>
      <c r="L117" s="11"/>
      <c r="M117" s="11"/>
      <c r="N117" s="12"/>
      <c r="P117" s="58">
        <f t="shared" si="15"/>
      </c>
      <c r="Q117" s="58">
        <f>IF(E117&gt;E6,"Er","")</f>
      </c>
      <c r="R117" s="58">
        <f>IF(F117&gt;F6,"Er","")</f>
      </c>
      <c r="S117" s="58">
        <f>IF(G117&gt;G6,"Er","")</f>
      </c>
      <c r="T117" s="58">
        <f>IF(H117&gt;H6,"Er","")</f>
      </c>
      <c r="U117" s="58">
        <f>IF(I117&gt;I6,"Er","")</f>
      </c>
      <c r="V117" s="58">
        <f t="shared" si="5"/>
      </c>
      <c r="W117" s="58">
        <f t="shared" si="6"/>
      </c>
      <c r="X117" s="58">
        <f t="shared" si="7"/>
      </c>
    </row>
    <row r="118" spans="2:24" ht="16.5" hidden="1" thickBot="1">
      <c r="B118" s="224" t="s">
        <v>343</v>
      </c>
      <c r="C118" s="23">
        <f t="shared" si="14"/>
        <v>0</v>
      </c>
      <c r="D118" s="225">
        <v>27</v>
      </c>
      <c r="E118" s="226"/>
      <c r="F118" s="24"/>
      <c r="G118" s="24"/>
      <c r="H118" s="24"/>
      <c r="I118" s="24"/>
      <c r="J118" s="225">
        <v>27</v>
      </c>
      <c r="K118" s="5">
        <f t="shared" si="16"/>
      </c>
      <c r="L118" s="227"/>
      <c r="M118" s="227"/>
      <c r="N118" s="234"/>
      <c r="P118" s="58">
        <f t="shared" si="15"/>
      </c>
      <c r="Q118" s="58">
        <f>IF(E118&gt;6,"Er","")</f>
      </c>
      <c r="R118" s="58">
        <f>IF(F118&gt;6,"Er","")</f>
      </c>
      <c r="S118" s="58">
        <f>IF(G118&gt;6,"Er","")</f>
      </c>
      <c r="T118" s="58">
        <f>IF(H118&gt;6,"Er","")</f>
      </c>
      <c r="U118" s="58">
        <f>IF(I118&gt;6,"Er","")</f>
      </c>
      <c r="V118" s="58">
        <f t="shared" si="5"/>
      </c>
      <c r="W118" s="58">
        <f t="shared" si="6"/>
      </c>
      <c r="X118" s="58">
        <f t="shared" si="7"/>
      </c>
    </row>
    <row r="119" spans="2:21" ht="15.75">
      <c r="B119" s="71" t="s">
        <v>125</v>
      </c>
      <c r="C119" s="25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P119" s="122"/>
      <c r="Q119" s="122"/>
      <c r="R119" s="122"/>
      <c r="S119" s="122"/>
      <c r="T119" s="122"/>
      <c r="U119" s="122"/>
    </row>
    <row r="120" spans="2:14" ht="15.75">
      <c r="B120" s="71" t="s">
        <v>352</v>
      </c>
      <c r="C120" s="74"/>
      <c r="D120" s="74"/>
      <c r="E120" s="75"/>
      <c r="F120" s="75"/>
      <c r="G120" s="75"/>
      <c r="H120" s="75"/>
      <c r="I120" s="75"/>
      <c r="J120" s="75"/>
      <c r="K120" s="75"/>
      <c r="L120" s="75"/>
      <c r="M120" s="75"/>
      <c r="N120" s="75"/>
    </row>
    <row r="121" spans="2:14" ht="15.75">
      <c r="B121" s="71" t="s">
        <v>356</v>
      </c>
      <c r="C121" s="74"/>
      <c r="D121" s="74"/>
      <c r="E121" s="75"/>
      <c r="F121" s="75"/>
      <c r="G121" s="75"/>
      <c r="H121" s="75"/>
      <c r="I121" s="75"/>
      <c r="J121" s="75"/>
      <c r="K121" s="75"/>
      <c r="L121" s="75"/>
      <c r="M121" s="75"/>
      <c r="N121" s="75"/>
    </row>
    <row r="122" spans="2:14" ht="15.75">
      <c r="B122" s="71" t="s">
        <v>368</v>
      </c>
      <c r="C122" s="74"/>
      <c r="D122" s="74"/>
      <c r="E122" s="75"/>
      <c r="F122" s="75"/>
      <c r="G122" s="75"/>
      <c r="H122" s="75"/>
      <c r="I122" s="75"/>
      <c r="J122" s="75"/>
      <c r="K122" s="75"/>
      <c r="L122" s="75"/>
      <c r="M122" s="75"/>
      <c r="N122" s="75"/>
    </row>
    <row r="123" spans="2:14" ht="15.75">
      <c r="B123" s="73"/>
      <c r="C123" s="74"/>
      <c r="D123" s="74"/>
      <c r="E123" s="75"/>
      <c r="F123" s="75"/>
      <c r="G123" s="75"/>
      <c r="H123" s="75"/>
      <c r="I123" s="75"/>
      <c r="J123" s="75"/>
      <c r="K123" s="75"/>
      <c r="L123" s="75"/>
      <c r="M123" s="75"/>
      <c r="N123" s="75"/>
    </row>
    <row r="124" spans="2:14" ht="15.75">
      <c r="B124" s="73"/>
      <c r="C124" s="74"/>
      <c r="D124" s="74"/>
      <c r="E124" s="75"/>
      <c r="F124" s="75"/>
      <c r="G124" s="75"/>
      <c r="H124" s="75"/>
      <c r="I124" s="75"/>
      <c r="J124" s="75"/>
      <c r="K124" s="75"/>
      <c r="L124" s="75"/>
      <c r="M124" s="75"/>
      <c r="N124" s="75"/>
    </row>
    <row r="125" spans="2:14" ht="15.75">
      <c r="B125" s="73"/>
      <c r="C125" s="74"/>
      <c r="D125" s="74"/>
      <c r="E125" s="75"/>
      <c r="F125" s="75"/>
      <c r="G125" s="75"/>
      <c r="H125" s="75"/>
      <c r="I125" s="75"/>
      <c r="J125" s="75"/>
      <c r="K125" s="75"/>
      <c r="L125" s="75"/>
      <c r="M125" s="75"/>
      <c r="N125" s="75"/>
    </row>
    <row r="126" spans="2:14" ht="15.75">
      <c r="B126" s="73"/>
      <c r="C126" s="74"/>
      <c r="D126" s="74"/>
      <c r="E126" s="75"/>
      <c r="F126" s="75"/>
      <c r="G126" s="75"/>
      <c r="H126" s="75"/>
      <c r="I126" s="75"/>
      <c r="J126" s="75"/>
      <c r="K126" s="75"/>
      <c r="L126" s="75"/>
      <c r="M126" s="75"/>
      <c r="N126" s="75"/>
    </row>
  </sheetData>
  <sheetProtection password="C129" sheet="1" objects="1" scenarios="1"/>
  <mergeCells count="8">
    <mergeCell ref="L85:N85"/>
    <mergeCell ref="C85:C86"/>
    <mergeCell ref="B85:B86"/>
    <mergeCell ref="E85:I85"/>
    <mergeCell ref="B3:B4"/>
    <mergeCell ref="C3:C4"/>
    <mergeCell ref="E3:I3"/>
    <mergeCell ref="B43:I43"/>
  </mergeCells>
  <dataValidations count="7">
    <dataValidation type="whole" allowBlank="1" showInputMessage="1" showErrorMessage="1" errorTitle="Lçi nhËp d÷ liÖu" error="ChØ nhËp d÷ liÖu kiÓu sè, kh«ng nhËp ch÷." sqref="E119:N119">
      <formula1>0</formula1>
      <formula2>1000000</formula2>
    </dataValidation>
    <dataValidation allowBlank="1" showInputMessage="1" showErrorMessage="1" errorTitle="Lçi nhËp d÷ liÖu" error="ChØ nhËp d÷ liÖu kiÓu sè, kh«ng nhËp ch÷." sqref="D51:D84 J88:J118 C6:D42 C68:C75 C59:C66 C57 C77:C84 C45:D49 C87:D119"/>
    <dataValidation type="whole" allowBlank="1" showErrorMessage="1" errorTitle="Lỗi nhập dữ liệu" error="Chỉ nhập dữ liệu số tối đa 2000" sqref="E68:N74 E52:N56 E30:N42 E59:N65 E6:N27 E45:N49 E87:I118 E77:N84 J86:K87 L87:N87 L90:N100 L102:N110 L112:N118">
      <formula1>0</formula1>
      <formula2>2000</formula2>
    </dataValidation>
    <dataValidation allowBlank="1" sqref="E75:N75 E66:N66 E57:N57 C50:C56 D50 E50:N51"/>
    <dataValidation allowBlank="1" showErrorMessage="1" sqref="E28:N29"/>
    <dataValidation allowBlank="1" errorTitle="Lçi nhËp d÷ liÖu" error="ChØ nhËp d÷ liÖu kiÓu sè, kh«ng nhËp ch÷." sqref="L85:N86"/>
    <dataValidation type="whole" allowBlank="1" showErrorMessage="1" errorTitle="Lỗi nhập dữ liệu" error="Chỉ nhập số tối đa 1000" sqref="L111:N111 L88:N89 L101:N101">
      <formula1>0</formula1>
      <formula2>1000</formula2>
    </dataValidation>
  </dataValidations>
  <printOptions/>
  <pageMargins left="0.7480314960629921" right="0.2362204724409449" top="0.2362204724409449" bottom="0.5118110236220472" header="0" footer="0.2362204724409449"/>
  <pageSetup horizontalDpi="600" verticalDpi="600" orientation="landscape" paperSize="9" scale="85" r:id="rId3"/>
  <headerFooter alignWithMargins="0">
    <oddFooter>&amp;L&amp;"Times New Roman,Regular"&amp;10Phiên bản 4.0.1&amp;C&amp;"Times New Roman,Regular"&amp;10Đầu năm&amp;R&amp;"Times New Roman,Regular"&amp;10&amp;A.&amp;P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105"/>
  <sheetViews>
    <sheetView showGridLines="0" zoomScale="75" zoomScaleNormal="75" zoomScalePageLayoutView="0" workbookViewId="0" topLeftCell="A10">
      <selection activeCell="S17" sqref="S17"/>
    </sheetView>
  </sheetViews>
  <sheetFormatPr defaultColWidth="8.796875" defaultRowHeight="15"/>
  <cols>
    <col min="1" max="1" width="1.59765625" style="31" customWidth="1"/>
    <col min="2" max="2" width="32.5" style="31" customWidth="1"/>
    <col min="3" max="3" width="7.59765625" style="66" customWidth="1"/>
    <col min="4" max="4" width="6.59765625" style="66" customWidth="1"/>
    <col min="5" max="5" width="6.59765625" style="66" hidden="1" customWidth="1"/>
    <col min="6" max="11" width="6.59765625" style="66" customWidth="1"/>
    <col min="12" max="14" width="6.59765625" style="170" hidden="1" customWidth="1"/>
    <col min="15" max="16" width="6.59765625" style="66" customWidth="1"/>
    <col min="17" max="17" width="1.59765625" style="38" customWidth="1"/>
    <col min="18" max="27" width="2.59765625" style="63" customWidth="1"/>
    <col min="28" max="16384" width="9" style="31" customWidth="1"/>
  </cols>
  <sheetData>
    <row r="1" spans="2:3" ht="19.5" thickBot="1">
      <c r="B1" s="52" t="s">
        <v>86</v>
      </c>
      <c r="C1" s="78"/>
    </row>
    <row r="2" spans="2:16" ht="15.75" customHeight="1">
      <c r="B2" s="642" t="s">
        <v>43</v>
      </c>
      <c r="C2" s="631" t="s">
        <v>44</v>
      </c>
      <c r="D2" s="631" t="s">
        <v>222</v>
      </c>
      <c r="E2" s="79"/>
      <c r="F2" s="649" t="s">
        <v>46</v>
      </c>
      <c r="G2" s="650"/>
      <c r="H2" s="650"/>
      <c r="I2" s="650"/>
      <c r="J2" s="650"/>
      <c r="K2" s="651"/>
      <c r="L2" s="171"/>
      <c r="M2" s="172"/>
      <c r="N2" s="172"/>
      <c r="O2" s="647" t="s">
        <v>45</v>
      </c>
      <c r="P2" s="648"/>
    </row>
    <row r="3" spans="2:16" ht="15.75" customHeight="1">
      <c r="B3" s="643"/>
      <c r="C3" s="632"/>
      <c r="D3" s="632"/>
      <c r="E3" s="80"/>
      <c r="F3" s="634" t="s">
        <v>50</v>
      </c>
      <c r="G3" s="634"/>
      <c r="H3" s="634" t="s">
        <v>51</v>
      </c>
      <c r="I3" s="634"/>
      <c r="J3" s="634" t="s">
        <v>289</v>
      </c>
      <c r="K3" s="634"/>
      <c r="L3" s="173"/>
      <c r="M3" s="174"/>
      <c r="N3" s="174"/>
      <c r="O3" s="638" t="s">
        <v>48</v>
      </c>
      <c r="P3" s="645" t="s">
        <v>223</v>
      </c>
    </row>
    <row r="4" spans="2:16" ht="24" customHeight="1">
      <c r="B4" s="644"/>
      <c r="C4" s="633"/>
      <c r="D4" s="633"/>
      <c r="E4" s="82"/>
      <c r="F4" s="81" t="s">
        <v>44</v>
      </c>
      <c r="G4" s="81" t="s">
        <v>47</v>
      </c>
      <c r="H4" s="81" t="s">
        <v>44</v>
      </c>
      <c r="I4" s="81" t="s">
        <v>47</v>
      </c>
      <c r="J4" s="81" t="s">
        <v>44</v>
      </c>
      <c r="K4" s="81" t="s">
        <v>47</v>
      </c>
      <c r="L4" s="175"/>
      <c r="M4" s="175"/>
      <c r="N4" s="175"/>
      <c r="O4" s="633"/>
      <c r="P4" s="646"/>
    </row>
    <row r="5" spans="2:27" ht="15.75">
      <c r="B5" s="83" t="s">
        <v>209</v>
      </c>
      <c r="C5" s="167">
        <f>SUM(C11,C47,C73,C97)</f>
        <v>0</v>
      </c>
      <c r="D5" s="167">
        <f>SUM(D11,D47,D73,D97)</f>
        <v>0</v>
      </c>
      <c r="E5" s="167"/>
      <c r="F5" s="167">
        <f aca="true" t="shared" si="0" ref="F5:K5">SUM(F11,F47,F73,F97)</f>
        <v>0</v>
      </c>
      <c r="G5" s="167">
        <f t="shared" si="0"/>
        <v>0</v>
      </c>
      <c r="H5" s="167">
        <f t="shared" si="0"/>
        <v>0</v>
      </c>
      <c r="I5" s="167">
        <f t="shared" si="0"/>
        <v>0</v>
      </c>
      <c r="J5" s="167">
        <f t="shared" si="0"/>
        <v>0</v>
      </c>
      <c r="K5" s="167">
        <f t="shared" si="0"/>
        <v>0</v>
      </c>
      <c r="L5" s="176"/>
      <c r="M5" s="176">
        <f aca="true" t="shared" si="1" ref="M5:N9">IF(SUM(C5)&lt;&gt;0,SUM(C5),"")</f>
      </c>
      <c r="N5" s="176">
        <f t="shared" si="1"/>
      </c>
      <c r="O5" s="167">
        <f>SUM(O11,O47,O73,O97)</f>
        <v>0</v>
      </c>
      <c r="P5" s="168">
        <f>SUM(P11,P47,P73,P97)</f>
        <v>0</v>
      </c>
      <c r="R5"/>
      <c r="S5"/>
      <c r="T5"/>
      <c r="U5"/>
      <c r="V5"/>
      <c r="W5"/>
      <c r="X5"/>
      <c r="Y5"/>
      <c r="Z5"/>
      <c r="AA5"/>
    </row>
    <row r="6" spans="2:27" ht="15.75">
      <c r="B6" s="390" t="s">
        <v>54</v>
      </c>
      <c r="C6" s="366">
        <f>SUM(C7:C9)</f>
        <v>0</v>
      </c>
      <c r="D6" s="366">
        <f>SUM(D7:D9)</f>
        <v>0</v>
      </c>
      <c r="E6" s="366"/>
      <c r="F6" s="366">
        <f aca="true" t="shared" si="2" ref="F6:K6">SUM(F7:F9)</f>
        <v>0</v>
      </c>
      <c r="G6" s="366">
        <f t="shared" si="2"/>
        <v>0</v>
      </c>
      <c r="H6" s="366">
        <f t="shared" si="2"/>
        <v>0</v>
      </c>
      <c r="I6" s="366">
        <f t="shared" si="2"/>
        <v>0</v>
      </c>
      <c r="J6" s="366">
        <f t="shared" si="2"/>
        <v>0</v>
      </c>
      <c r="K6" s="366">
        <f t="shared" si="2"/>
        <v>0</v>
      </c>
      <c r="L6" s="386"/>
      <c r="M6" s="386">
        <f t="shared" si="1"/>
      </c>
      <c r="N6" s="386">
        <f t="shared" si="1"/>
      </c>
      <c r="O6" s="366">
        <f>SUM(O7:O9)</f>
        <v>0</v>
      </c>
      <c r="P6" s="367">
        <f>SUM(P7:P9)</f>
        <v>0</v>
      </c>
      <c r="R6" s="169">
        <f>IF(OR(C6&lt;O6,C6&gt;C5,C6&lt;D6),"Er","")</f>
      </c>
      <c r="S6" s="169">
        <f>IF(OR(D6&gt;C6,D6&lt;P6,D6&gt;D5),"Er","")</f>
      </c>
      <c r="T6" s="169">
        <f aca="true" t="shared" si="3" ref="T6:Y6">IF(F6&gt;F5,"Er","")</f>
      </c>
      <c r="U6" s="169">
        <f t="shared" si="3"/>
      </c>
      <c r="V6" s="169">
        <f t="shared" si="3"/>
      </c>
      <c r="W6" s="169">
        <f t="shared" si="3"/>
      </c>
      <c r="X6" s="169">
        <f t="shared" si="3"/>
      </c>
      <c r="Y6" s="169">
        <f t="shared" si="3"/>
      </c>
      <c r="Z6" s="169">
        <f>IF(OR(O6&gt;C6,O6&lt;P6,O6&gt;O5),"Er","")</f>
      </c>
      <c r="AA6" s="169">
        <f>IF(OR(P6&gt;O6,P6&gt;D6,P6&gt;P5),"Er","")</f>
      </c>
    </row>
    <row r="7" spans="2:27" ht="15.75">
      <c r="B7" s="326" t="s">
        <v>210</v>
      </c>
      <c r="C7" s="370">
        <f aca="true" t="shared" si="4" ref="C7:D9">SUM(F7,H7,J7)</f>
        <v>0</v>
      </c>
      <c r="D7" s="370">
        <f t="shared" si="4"/>
        <v>0</v>
      </c>
      <c r="E7" s="84">
        <v>1</v>
      </c>
      <c r="F7" s="456"/>
      <c r="G7" s="456"/>
      <c r="H7" s="456"/>
      <c r="I7" s="456"/>
      <c r="J7" s="456"/>
      <c r="K7" s="456"/>
      <c r="L7" s="449">
        <v>1</v>
      </c>
      <c r="M7" s="430">
        <f t="shared" si="1"/>
      </c>
      <c r="N7" s="430">
        <f t="shared" si="1"/>
      </c>
      <c r="O7" s="456"/>
      <c r="P7" s="457"/>
      <c r="R7" s="169">
        <f>IF(C7&lt;D7,"Er","")</f>
      </c>
      <c r="S7" s="169">
        <f>IF(OR(D7&gt;C7,D7&lt;P7),"Er","")</f>
      </c>
      <c r="T7" s="169">
        <f>IF(F7&gt;F5,"Er","")</f>
      </c>
      <c r="U7" s="169">
        <f>IF(OR(G7&gt;F7,G7&gt;G5),"Er","")</f>
      </c>
      <c r="V7" s="169">
        <f>IF(OR(H7&gt;H5),"Er","")</f>
      </c>
      <c r="W7" s="169">
        <f>IF(OR(I7&gt;H7,I7&gt;I5),"Er","")</f>
      </c>
      <c r="X7" s="169">
        <f>IF(OR(J7&gt;J5),"Er","")</f>
      </c>
      <c r="Y7" s="169">
        <f>IF(OR(K7&gt;J7,K7&gt;K5),"Er","")</f>
      </c>
      <c r="Z7" s="169">
        <f>IF(OR(O7&gt;C7,O7&lt;P7,O7&gt;O5),"Er","")</f>
      </c>
      <c r="AA7" s="169">
        <f>IF(OR(P7&gt;O7,P7&gt;P5,P7&gt;D7),"Er","")</f>
      </c>
    </row>
    <row r="8" spans="2:27" ht="15.75">
      <c r="B8" s="327" t="s">
        <v>211</v>
      </c>
      <c r="C8" s="371">
        <f t="shared" si="4"/>
        <v>0</v>
      </c>
      <c r="D8" s="371">
        <f t="shared" si="4"/>
        <v>0</v>
      </c>
      <c r="E8" s="85">
        <v>2</v>
      </c>
      <c r="F8" s="424"/>
      <c r="G8" s="424"/>
      <c r="H8" s="424"/>
      <c r="I8" s="424"/>
      <c r="J8" s="424"/>
      <c r="K8" s="424"/>
      <c r="L8" s="179">
        <v>2</v>
      </c>
      <c r="M8" s="430">
        <f t="shared" si="1"/>
      </c>
      <c r="N8" s="430">
        <f t="shared" si="1"/>
      </c>
      <c r="O8" s="424"/>
      <c r="P8" s="425"/>
      <c r="R8" s="169">
        <f>IF(C8&lt;D8,"Er","")</f>
      </c>
      <c r="S8" s="169">
        <f>IF(OR(D8&gt;C8,D8&lt;P8),"Er","")</f>
      </c>
      <c r="T8" s="169">
        <f>IF(F8&gt;F5,"Er","")</f>
      </c>
      <c r="U8" s="169">
        <f>IF(OR(G8&gt;F8,G8&gt;G5),"Er","")</f>
      </c>
      <c r="V8" s="169">
        <f>IF(H8&gt;H5,"Er","")</f>
      </c>
      <c r="W8" s="169">
        <f>IF(OR(I8&gt;H8,I8&gt;I5),"Er","")</f>
      </c>
      <c r="X8" s="169">
        <f>IF(J8&gt;J5,"Er","")</f>
      </c>
      <c r="Y8" s="169">
        <f>IF(OR(K8&gt;J8,K8&gt;K5),"Er","")</f>
      </c>
      <c r="Z8" s="169">
        <f>IF(OR(O8&gt;C8,O8&lt;P8,O8&gt;O5),"Er","")</f>
      </c>
      <c r="AA8" s="169">
        <f>IF(OR(P8&gt;O8,P8&gt;P5,P8&gt;D8),"Er","")</f>
      </c>
    </row>
    <row r="9" spans="2:27" ht="15.75">
      <c r="B9" s="328" t="s">
        <v>212</v>
      </c>
      <c r="C9" s="369">
        <f t="shared" si="4"/>
        <v>0</v>
      </c>
      <c r="D9" s="369">
        <f t="shared" si="4"/>
        <v>0</v>
      </c>
      <c r="E9" s="86">
        <v>3</v>
      </c>
      <c r="F9" s="458"/>
      <c r="G9" s="458"/>
      <c r="H9" s="458"/>
      <c r="I9" s="458"/>
      <c r="J9" s="458"/>
      <c r="K9" s="458"/>
      <c r="L9" s="459">
        <v>3</v>
      </c>
      <c r="M9" s="430">
        <f t="shared" si="1"/>
      </c>
      <c r="N9" s="430">
        <f t="shared" si="1"/>
      </c>
      <c r="O9" s="458"/>
      <c r="P9" s="460"/>
      <c r="R9" s="169">
        <f>IF(C9&lt;D9,"Er","")</f>
      </c>
      <c r="S9" s="169">
        <f>IF(OR(D9&gt;C9,D9&lt;P9),"Er","")</f>
      </c>
      <c r="T9" s="169">
        <f>IF(F9&gt;F5,"Er","")</f>
      </c>
      <c r="U9" s="169">
        <f>IF(OR(G9&gt;F9,G9&gt;G5),"Er","")</f>
      </c>
      <c r="V9" s="169">
        <f>IF(H9&gt;H5,"Er","")</f>
      </c>
      <c r="W9" s="169">
        <f>IF(OR(I9&gt;H9,I9&gt;I5),"Er","")</f>
      </c>
      <c r="X9" s="169">
        <f>IF(J9&gt;J5,"Er","")</f>
      </c>
      <c r="Y9" s="169">
        <f>IF(OR(K9&gt;J9,K9&gt;K5),"Er","")</f>
      </c>
      <c r="Z9" s="169">
        <f>IF(OR(O9&gt;C9,O9&lt;P9,O9&gt;O5),"Er","")</f>
      </c>
      <c r="AA9" s="169">
        <f>IF(OR(P9&gt;O9,P9&gt;P5,P9&gt;D9),"Er","")</f>
      </c>
    </row>
    <row r="10" spans="2:16" ht="15.75">
      <c r="B10" s="639" t="s">
        <v>126</v>
      </c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1"/>
    </row>
    <row r="11" spans="2:27" ht="15.75">
      <c r="B11" s="390" t="s">
        <v>213</v>
      </c>
      <c r="C11" s="366">
        <f>SUM(C12:C14)</f>
        <v>0</v>
      </c>
      <c r="D11" s="366">
        <f>SUM(D12:D14)</f>
        <v>0</v>
      </c>
      <c r="E11" s="366" t="s">
        <v>369</v>
      </c>
      <c r="F11" s="366">
        <f aca="true" t="shared" si="5" ref="F11:K11">SUM(F12:F14)</f>
        <v>0</v>
      </c>
      <c r="G11" s="366">
        <f t="shared" si="5"/>
        <v>0</v>
      </c>
      <c r="H11" s="366">
        <f t="shared" si="5"/>
        <v>0</v>
      </c>
      <c r="I11" s="366">
        <f t="shared" si="5"/>
        <v>0</v>
      </c>
      <c r="J11" s="366">
        <f t="shared" si="5"/>
        <v>0</v>
      </c>
      <c r="K11" s="366">
        <f t="shared" si="5"/>
        <v>0</v>
      </c>
      <c r="L11" s="386" t="s">
        <v>369</v>
      </c>
      <c r="M11" s="386">
        <f aca="true" t="shared" si="6" ref="M11:N15">IF(SUM(C11)&lt;&gt;0,SUM(C11),"")</f>
      </c>
      <c r="N11" s="386">
        <f t="shared" si="6"/>
      </c>
      <c r="O11" s="366">
        <f>SUM(O12:O14)</f>
        <v>0</v>
      </c>
      <c r="P11" s="367">
        <f>SUM(P12:P14)</f>
        <v>0</v>
      </c>
      <c r="R11" s="180">
        <f>IF(OR(C11&lt;D11,C11&lt;C7,C11&lt;O11,C11&lt;&gt;C35),"Er","")</f>
      </c>
      <c r="S11" s="180">
        <f>IF(OR(D11&gt;C11,D11&lt;P11,D11&lt;D7,D11&lt;&gt;D35),"Er","")</f>
      </c>
      <c r="T11" s="58">
        <f>IF(OR(F11&lt;&gt;F35,F11&lt;F7),"Er","")</f>
      </c>
      <c r="U11" s="58">
        <f>IF(OR(G11&lt;&gt;G35,G11&lt;G7,G11&gt;F11),"Er","")</f>
      </c>
      <c r="V11" s="58">
        <f>IF(OR(H11&lt;&gt;H35,H11&lt;H7),"Er","")</f>
      </c>
      <c r="W11" s="58">
        <f>IF(OR(I11&lt;&gt;I35,I11&lt;I7,I11&gt;H11),"Er","")</f>
      </c>
      <c r="X11" s="58">
        <f>IF(OR(J11&lt;&gt;J35,J11&lt;J7),"Er","")</f>
      </c>
      <c r="Y11" s="58">
        <f>IF(OR(K11&lt;&gt;K35,K11&lt;K7,K11&gt;J11),"Er","")</f>
      </c>
      <c r="Z11" s="58">
        <f>IF(OR(O11&lt;&gt;O35,O11&lt;O7,O11&lt;P11,O11&gt;C11),"Er","")</f>
      </c>
      <c r="AA11" s="58">
        <f>IF(OR(P11&lt;&gt;P35,P11&lt;P7,P11&gt;O11,P11&gt;D11),"Er","")</f>
      </c>
    </row>
    <row r="12" spans="2:27" ht="15.75">
      <c r="B12" s="284" t="s">
        <v>282</v>
      </c>
      <c r="C12" s="370">
        <f aca="true" t="shared" si="7" ref="C12:D15">SUM(F12,H12,J12)</f>
        <v>0</v>
      </c>
      <c r="D12" s="370">
        <f t="shared" si="7"/>
        <v>0</v>
      </c>
      <c r="E12" s="88">
        <v>1</v>
      </c>
      <c r="F12" s="424"/>
      <c r="G12" s="424"/>
      <c r="H12" s="424"/>
      <c r="I12" s="424"/>
      <c r="J12" s="424"/>
      <c r="K12" s="424"/>
      <c r="L12" s="178">
        <v>1</v>
      </c>
      <c r="M12" s="430">
        <f t="shared" si="6"/>
      </c>
      <c r="N12" s="430">
        <f t="shared" si="6"/>
      </c>
      <c r="O12" s="424"/>
      <c r="P12" s="425"/>
      <c r="R12" s="180">
        <f>IF(C12&lt;D12,"Er","")</f>
      </c>
      <c r="S12" s="180">
        <f>IF(OR(D12&gt;C12,D12&lt;P12),"Er","")</f>
      </c>
      <c r="T12" s="58"/>
      <c r="U12" s="58">
        <f>IF(G12&gt;F12,"Er","")</f>
      </c>
      <c r="V12" s="58"/>
      <c r="W12" s="58">
        <f>IF(I12&gt;H12,"Er","")</f>
      </c>
      <c r="X12" s="58"/>
      <c r="Y12" s="58">
        <f>IF(K12&gt;J12,"Er","")</f>
      </c>
      <c r="Z12" s="180">
        <f>IF(OR(O12&lt;P12,O12&gt;C12),"Er","")</f>
      </c>
      <c r="AA12" s="58">
        <f>IF(OR(P12&gt;D12,P12&gt;O12),"Er","")</f>
      </c>
    </row>
    <row r="13" spans="2:27" ht="15.75">
      <c r="B13" s="329" t="s">
        <v>284</v>
      </c>
      <c r="C13" s="371">
        <f t="shared" si="7"/>
        <v>0</v>
      </c>
      <c r="D13" s="371">
        <f t="shared" si="7"/>
        <v>0</v>
      </c>
      <c r="E13" s="89">
        <v>2</v>
      </c>
      <c r="F13" s="424"/>
      <c r="G13" s="424"/>
      <c r="H13" s="424"/>
      <c r="I13" s="424"/>
      <c r="J13" s="424"/>
      <c r="K13" s="424"/>
      <c r="L13" s="179">
        <v>2</v>
      </c>
      <c r="M13" s="430">
        <f t="shared" si="6"/>
      </c>
      <c r="N13" s="430">
        <f t="shared" si="6"/>
      </c>
      <c r="O13" s="424"/>
      <c r="P13" s="425"/>
      <c r="R13" s="180">
        <f>IF(C13&lt;D13,"Er","")</f>
      </c>
      <c r="S13" s="180">
        <f>IF(OR(D13&gt;C13,D13&lt;P13),"Er","")</f>
      </c>
      <c r="T13" s="58"/>
      <c r="U13" s="58">
        <f>IF(G13&gt;F13,"Er","")</f>
      </c>
      <c r="V13" s="58"/>
      <c r="W13" s="58">
        <f>IF(I13&gt;H13,"Er","")</f>
      </c>
      <c r="X13" s="58"/>
      <c r="Y13" s="58">
        <f>IF(K13&gt;J13,"Er","")</f>
      </c>
      <c r="Z13" s="180">
        <f>IF(OR(O13&lt;P13,O13&gt;C13),"Er","")</f>
      </c>
      <c r="AA13" s="58">
        <f>IF(OR(P13&gt;D13,P13&gt;O13),"Er","")</f>
      </c>
    </row>
    <row r="14" spans="2:27" ht="15.75">
      <c r="B14" s="330" t="s">
        <v>285</v>
      </c>
      <c r="C14" s="371">
        <f t="shared" si="7"/>
        <v>0</v>
      </c>
      <c r="D14" s="371">
        <f t="shared" si="7"/>
        <v>0</v>
      </c>
      <c r="E14" s="89">
        <v>3</v>
      </c>
      <c r="F14" s="424"/>
      <c r="G14" s="424"/>
      <c r="H14" s="424"/>
      <c r="I14" s="424"/>
      <c r="J14" s="424"/>
      <c r="K14" s="424"/>
      <c r="L14" s="179">
        <v>3</v>
      </c>
      <c r="M14" s="430">
        <f t="shared" si="6"/>
      </c>
      <c r="N14" s="430">
        <f t="shared" si="6"/>
      </c>
      <c r="O14" s="424"/>
      <c r="P14" s="425"/>
      <c r="R14" s="180">
        <f>IF(C14&lt;D14,"Er","")</f>
      </c>
      <c r="S14" s="180">
        <f>IF(OR(D14&gt;C14,D14&lt;P14),"Er","")</f>
      </c>
      <c r="T14" s="58"/>
      <c r="U14" s="58">
        <f>IF(G14&gt;F14,"Er","")</f>
      </c>
      <c r="V14" s="58"/>
      <c r="W14" s="58">
        <f>IF(I14&gt;H14,"Er","")</f>
      </c>
      <c r="X14" s="58"/>
      <c r="Y14" s="58">
        <f>IF(K14&gt;J14,"Er","")</f>
      </c>
      <c r="Z14" s="180">
        <f>IF(OR(O14&lt;P14,O14&gt;C14),"Er","")</f>
      </c>
      <c r="AA14" s="58">
        <f>IF(OR(P14&gt;D14,P14&gt;O14),"Er","")</f>
      </c>
    </row>
    <row r="15" spans="2:27" ht="15.75" customHeight="1">
      <c r="B15" s="331" t="s">
        <v>192</v>
      </c>
      <c r="C15" s="369">
        <f t="shared" si="7"/>
        <v>0</v>
      </c>
      <c r="D15" s="369">
        <f t="shared" si="7"/>
        <v>0</v>
      </c>
      <c r="E15" s="90">
        <v>4</v>
      </c>
      <c r="F15" s="431"/>
      <c r="G15" s="431"/>
      <c r="H15" s="431"/>
      <c r="I15" s="431"/>
      <c r="J15" s="431"/>
      <c r="K15" s="431"/>
      <c r="L15" s="453">
        <v>4</v>
      </c>
      <c r="M15" s="430">
        <f t="shared" si="6"/>
      </c>
      <c r="N15" s="430">
        <f t="shared" si="6"/>
      </c>
      <c r="O15" s="431"/>
      <c r="P15" s="433"/>
      <c r="R15" s="180">
        <f>IF(OR(C15&lt;D15,C15&gt;C11),"Er","")</f>
      </c>
      <c r="S15" s="180">
        <f>IF(OR(D15&gt;C15,D15&gt;D11,D15&lt;P15),"Er","")</f>
      </c>
      <c r="T15" s="180">
        <f>IF(F15&gt;F11,"Er","")</f>
      </c>
      <c r="U15" s="180">
        <f>IF(OR(G15&gt;G11,G15&gt;F15),"Er","")</f>
      </c>
      <c r="V15" s="180">
        <f>IF(H15&gt;H11,"Er","")</f>
      </c>
      <c r="W15" s="180">
        <f>IF(OR(I15&gt;I11,I15&gt;H15),"Er","")</f>
      </c>
      <c r="X15" s="180">
        <f>IF(J15&gt;J11,"Er","")</f>
      </c>
      <c r="Y15" s="180">
        <f>IF(OR(K15&gt;K11,K15&gt;J15),"Er","")</f>
      </c>
      <c r="Z15" s="180">
        <f>IF(OR(O15&lt;P15,O15&gt;C15,O15&gt;O11),"Er","")</f>
      </c>
      <c r="AA15" s="180">
        <f>IF(OR(P15&gt;D15,P15&gt;O15,P15&gt;P11),"Er","")</f>
      </c>
    </row>
    <row r="16" spans="2:27" s="170" customFormat="1" ht="15.75">
      <c r="B16" s="393" t="s">
        <v>308</v>
      </c>
      <c r="C16" s="378">
        <f>SUM(C17:C25)</f>
        <v>0</v>
      </c>
      <c r="D16" s="378">
        <f>SUM(D17:D25)</f>
        <v>0</v>
      </c>
      <c r="E16" s="394" t="s">
        <v>297</v>
      </c>
      <c r="F16" s="366">
        <f aca="true" t="shared" si="8" ref="F16:K16">F11</f>
        <v>0</v>
      </c>
      <c r="G16" s="366">
        <f t="shared" si="8"/>
        <v>0</v>
      </c>
      <c r="H16" s="366">
        <f t="shared" si="8"/>
        <v>0</v>
      </c>
      <c r="I16" s="366">
        <f t="shared" si="8"/>
        <v>0</v>
      </c>
      <c r="J16" s="366">
        <f t="shared" si="8"/>
        <v>0</v>
      </c>
      <c r="K16" s="366">
        <f t="shared" si="8"/>
        <v>0</v>
      </c>
      <c r="L16" s="394" t="s">
        <v>297</v>
      </c>
      <c r="M16" s="395"/>
      <c r="N16" s="395"/>
      <c r="O16" s="366">
        <f>O11</f>
        <v>0</v>
      </c>
      <c r="P16" s="366">
        <f>P11</f>
        <v>0</v>
      </c>
      <c r="Q16" s="194"/>
      <c r="R16" s="58">
        <f>IF(OR(C16&lt;D16,C16&lt;O16,C16&lt;&gt;C11),"Er","")</f>
      </c>
      <c r="S16" s="58">
        <f>IF(OR(D16&gt;C16,D16&lt;P16,D16&lt;&gt;D11),"Er","")</f>
      </c>
      <c r="T16" s="58">
        <f aca="true" t="shared" si="9" ref="T16:Y16">IF(AND(F16&lt;&gt;SUM(F17:F25),F16&lt;&gt;""),"Er","")</f>
      </c>
      <c r="U16" s="58">
        <f t="shared" si="9"/>
      </c>
      <c r="V16" s="58">
        <f t="shared" si="9"/>
      </c>
      <c r="W16" s="58">
        <f t="shared" si="9"/>
      </c>
      <c r="X16" s="58">
        <f t="shared" si="9"/>
      </c>
      <c r="Y16" s="58">
        <f t="shared" si="9"/>
      </c>
      <c r="Z16" s="58">
        <f>IF(OR(O16&lt;P16,O16&gt;C16,AND(O16&lt;&gt;SUM(O17:O25),O16&lt;&gt;"")),"Er","")</f>
      </c>
      <c r="AA16" s="58">
        <f>IF(OR(P16&gt;O16,P16&gt;D16,AND(P16&lt;&gt;SUM(P17:P25),P16&lt;&gt;"")),"Er","")</f>
      </c>
    </row>
    <row r="17" spans="2:27" s="170" customFormat="1" ht="15.75">
      <c r="B17" s="332" t="s">
        <v>298</v>
      </c>
      <c r="C17" s="370">
        <f aca="true" t="shared" si="10" ref="C17:D34">SUM(F17,H17,J17)</f>
        <v>0</v>
      </c>
      <c r="D17" s="370">
        <f t="shared" si="10"/>
        <v>0</v>
      </c>
      <c r="E17" s="195">
        <v>1</v>
      </c>
      <c r="F17" s="438"/>
      <c r="G17" s="438"/>
      <c r="H17" s="438"/>
      <c r="I17" s="438"/>
      <c r="J17" s="438"/>
      <c r="K17" s="438"/>
      <c r="L17" s="440">
        <v>1</v>
      </c>
      <c r="M17" s="441">
        <f aca="true" t="shared" si="11" ref="M17:N25">IF(SUM(C17)&lt;&gt;0,SUM(C17),"")</f>
      </c>
      <c r="N17" s="441">
        <f t="shared" si="11"/>
      </c>
      <c r="O17" s="438"/>
      <c r="P17" s="442"/>
      <c r="Q17" s="194"/>
      <c r="R17" s="58">
        <f>IF(OR(C17&lt;D17,C17&lt;O17),"Er","")</f>
      </c>
      <c r="S17" s="58">
        <f>IF(D17&gt;C17,"Er","")</f>
      </c>
      <c r="T17" s="58">
        <f>IF(F17&gt;F16,"Er","")</f>
      </c>
      <c r="U17" s="58">
        <f>IF(OR(G17&gt;G16,G17&gt;F17),"Er","")</f>
      </c>
      <c r="V17" s="58">
        <f>IF(H17&gt;H16,"Er","")</f>
      </c>
      <c r="W17" s="58">
        <f>IF(OR(I17&gt;H17,I17&gt;I16),"Er","")</f>
      </c>
      <c r="X17" s="58">
        <f>IF(J17&gt;J16,"Er","")</f>
      </c>
      <c r="Y17" s="58">
        <f>IF(OR(K17&gt;J17,K17&gt;K16),"Er","")</f>
      </c>
      <c r="Z17" s="58">
        <f>IF(OR(O17&gt;C17,O17&gt;O16,O17&lt;P17),"Er","")</f>
      </c>
      <c r="AA17" s="58">
        <f>IF(OR(P17&gt;O17,P17&gt;D17,P17&gt;P16),"Er","")</f>
      </c>
    </row>
    <row r="18" spans="2:27" s="170" customFormat="1" ht="15.75">
      <c r="B18" s="288" t="s">
        <v>299</v>
      </c>
      <c r="C18" s="371">
        <f t="shared" si="10"/>
        <v>0</v>
      </c>
      <c r="D18" s="371">
        <f t="shared" si="10"/>
        <v>0</v>
      </c>
      <c r="E18" s="196">
        <v>2</v>
      </c>
      <c r="F18" s="438"/>
      <c r="G18" s="438"/>
      <c r="H18" s="438"/>
      <c r="I18" s="438"/>
      <c r="J18" s="438"/>
      <c r="K18" s="438"/>
      <c r="L18" s="443">
        <v>2</v>
      </c>
      <c r="M18" s="441">
        <f t="shared" si="11"/>
      </c>
      <c r="N18" s="441">
        <f t="shared" si="11"/>
      </c>
      <c r="O18" s="438"/>
      <c r="P18" s="442"/>
      <c r="Q18" s="194"/>
      <c r="R18" s="58">
        <f aca="true" t="shared" si="12" ref="R18:R25">IF(OR(C18&lt;D18,C18&lt;O18),"Er","")</f>
      </c>
      <c r="S18" s="58">
        <f aca="true" t="shared" si="13" ref="S18:S25">IF(D18&gt;C18,"Er","")</f>
      </c>
      <c r="T18" s="58">
        <f>IF(F18&gt;F16,"Er","")</f>
      </c>
      <c r="U18" s="58">
        <f>IF(OR(G18&gt;G16,G18&gt;F18),"Er","")</f>
      </c>
      <c r="V18" s="58">
        <f>IF(H18&gt;H16,"Er","")</f>
      </c>
      <c r="W18" s="58">
        <f>IF(OR(I18&gt;H18,I18&gt;I16),"Er","")</f>
      </c>
      <c r="X18" s="58">
        <f>IF(J18&gt;J16,"Er","")</f>
      </c>
      <c r="Y18" s="58">
        <f>IF(OR(K18&gt;J18,K18&gt;K16),"Er","")</f>
      </c>
      <c r="Z18" s="58">
        <f>IF(OR(O18&gt;C18,O18&gt;O16,O18&lt;P18),"Er","")</f>
      </c>
      <c r="AA18" s="58">
        <f>IF(OR(P18&gt;O18,P18&gt;D18,P18&gt;P16),"Er","")</f>
      </c>
    </row>
    <row r="19" spans="2:27" s="170" customFormat="1" ht="15.75">
      <c r="B19" s="288" t="s">
        <v>300</v>
      </c>
      <c r="C19" s="371">
        <f t="shared" si="10"/>
        <v>0</v>
      </c>
      <c r="D19" s="371">
        <f t="shared" si="10"/>
        <v>0</v>
      </c>
      <c r="E19" s="196">
        <v>3</v>
      </c>
      <c r="F19" s="438"/>
      <c r="G19" s="438"/>
      <c r="H19" s="438"/>
      <c r="I19" s="438"/>
      <c r="J19" s="438"/>
      <c r="K19" s="438"/>
      <c r="L19" s="443">
        <v>3</v>
      </c>
      <c r="M19" s="441">
        <f t="shared" si="11"/>
      </c>
      <c r="N19" s="441">
        <f t="shared" si="11"/>
      </c>
      <c r="O19" s="438"/>
      <c r="P19" s="442"/>
      <c r="Q19" s="194"/>
      <c r="R19" s="58">
        <f t="shared" si="12"/>
      </c>
      <c r="S19" s="58">
        <f t="shared" si="13"/>
      </c>
      <c r="T19" s="58">
        <f>IF(F19&gt;F16,"Er","")</f>
      </c>
      <c r="U19" s="58">
        <f>IF(OR(G19&gt;G16,G19&gt;F19),"Er","")</f>
      </c>
      <c r="V19" s="58">
        <f>IF(H19&gt;H16,"Er","")</f>
      </c>
      <c r="W19" s="58">
        <f>IF(OR(I19&gt;H19,I19&gt;I16),"Er","")</f>
      </c>
      <c r="X19" s="58">
        <f>IF(J19&gt;J16,"Er","")</f>
      </c>
      <c r="Y19" s="58">
        <f>IF(OR(K19&gt;J19,K19&gt;K16),"Er","")</f>
      </c>
      <c r="Z19" s="58">
        <f>IF(OR(O19&gt;C19,O19&gt;O16,O19&lt;P19),"Er","")</f>
      </c>
      <c r="AA19" s="58">
        <f>IF(OR(P19&gt;O19,P19&gt;D19,P19&gt;P16),"Er","")</f>
      </c>
    </row>
    <row r="20" spans="2:27" s="170" customFormat="1" ht="15.75">
      <c r="B20" s="288" t="s">
        <v>301</v>
      </c>
      <c r="C20" s="371">
        <f t="shared" si="10"/>
        <v>0</v>
      </c>
      <c r="D20" s="371">
        <f t="shared" si="10"/>
        <v>0</v>
      </c>
      <c r="E20" s="196">
        <v>4</v>
      </c>
      <c r="F20" s="438"/>
      <c r="G20" s="438"/>
      <c r="H20" s="438"/>
      <c r="I20" s="438"/>
      <c r="J20" s="438"/>
      <c r="K20" s="438"/>
      <c r="L20" s="443">
        <v>4</v>
      </c>
      <c r="M20" s="441">
        <f t="shared" si="11"/>
      </c>
      <c r="N20" s="441">
        <f t="shared" si="11"/>
      </c>
      <c r="O20" s="438"/>
      <c r="P20" s="442"/>
      <c r="Q20" s="194"/>
      <c r="R20" s="58">
        <f t="shared" si="12"/>
      </c>
      <c r="S20" s="58">
        <f t="shared" si="13"/>
      </c>
      <c r="T20" s="58">
        <f>IF(F20&gt;F16,"Er","")</f>
      </c>
      <c r="U20" s="58">
        <f>IF(OR(G20&gt;G16,G20&gt;F20),"Er","")</f>
      </c>
      <c r="V20" s="58">
        <f>IF(H20&gt;H16,"Er","")</f>
      </c>
      <c r="W20" s="58">
        <f>IF(OR(I20&gt;H20,I20&gt;I16),"Er","")</f>
      </c>
      <c r="X20" s="58">
        <f>IF(J20&gt;J16,"Er","")</f>
      </c>
      <c r="Y20" s="58">
        <f>IF(OR(K20&gt;J20,K20&gt;K16),"Er","")</f>
      </c>
      <c r="Z20" s="58">
        <f>IF(OR(O20&gt;C20,O20&gt;O16,O20&lt;P20),"Er","")</f>
      </c>
      <c r="AA20" s="58">
        <f>IF(OR(P20&gt;O20,P20&gt;D20,P20&gt;P16),"Er","")</f>
      </c>
    </row>
    <row r="21" spans="2:27" s="170" customFormat="1" ht="15.75">
      <c r="B21" s="288" t="s">
        <v>302</v>
      </c>
      <c r="C21" s="371">
        <f t="shared" si="10"/>
        <v>0</v>
      </c>
      <c r="D21" s="371">
        <f t="shared" si="10"/>
        <v>0</v>
      </c>
      <c r="E21" s="196">
        <v>5</v>
      </c>
      <c r="F21" s="438"/>
      <c r="G21" s="438"/>
      <c r="H21" s="438"/>
      <c r="I21" s="438"/>
      <c r="J21" s="438"/>
      <c r="K21" s="438"/>
      <c r="L21" s="443">
        <v>5</v>
      </c>
      <c r="M21" s="441">
        <f t="shared" si="11"/>
      </c>
      <c r="N21" s="441">
        <f t="shared" si="11"/>
      </c>
      <c r="O21" s="438"/>
      <c r="P21" s="442"/>
      <c r="Q21" s="194"/>
      <c r="R21" s="58">
        <f t="shared" si="12"/>
      </c>
      <c r="S21" s="58">
        <f t="shared" si="13"/>
      </c>
      <c r="T21" s="58">
        <f>IF(F21&gt;F16,"Er","")</f>
      </c>
      <c r="U21" s="58">
        <f>IF(OR(G21&gt;G16,G21&gt;F21),"Er","")</f>
      </c>
      <c r="V21" s="58">
        <f>IF(H21&gt;H16,"Er","")</f>
      </c>
      <c r="W21" s="58">
        <f>IF(OR(I21&gt;H21,I21&gt;I16),"Er","")</f>
      </c>
      <c r="X21" s="58">
        <f>IF(J21&gt;J16,"Er","")</f>
      </c>
      <c r="Y21" s="58">
        <f>IF(OR(K21&gt;J21,K21&gt;K16),"Er","")</f>
      </c>
      <c r="Z21" s="58">
        <f>IF(OR(O21&gt;C21,O21&gt;O16,O21&lt;P21),"Er","")</f>
      </c>
      <c r="AA21" s="58">
        <f>IF(OR(P21&gt;O21,P21&gt;D21,P21&gt;P16),"Er","")</f>
      </c>
    </row>
    <row r="22" spans="2:27" s="170" customFormat="1" ht="15.75">
      <c r="B22" s="288" t="s">
        <v>303</v>
      </c>
      <c r="C22" s="371">
        <f t="shared" si="10"/>
        <v>0</v>
      </c>
      <c r="D22" s="371">
        <f t="shared" si="10"/>
        <v>0</v>
      </c>
      <c r="E22" s="196">
        <v>6</v>
      </c>
      <c r="F22" s="438"/>
      <c r="G22" s="438"/>
      <c r="H22" s="438"/>
      <c r="I22" s="438"/>
      <c r="J22" s="438"/>
      <c r="K22" s="438"/>
      <c r="L22" s="443">
        <v>6</v>
      </c>
      <c r="M22" s="441">
        <f t="shared" si="11"/>
      </c>
      <c r="N22" s="441">
        <f t="shared" si="11"/>
      </c>
      <c r="O22" s="438"/>
      <c r="P22" s="442"/>
      <c r="Q22" s="194"/>
      <c r="R22" s="58">
        <f t="shared" si="12"/>
      </c>
      <c r="S22" s="58">
        <f t="shared" si="13"/>
      </c>
      <c r="T22" s="58">
        <f>IF(F22&gt;F16,"Er","")</f>
      </c>
      <c r="U22" s="58">
        <f>IF(OR(G22&gt;G16,G22&gt;F22),"Er","")</f>
      </c>
      <c r="V22" s="58">
        <f>IF(H22&gt;H16,"Er","")</f>
      </c>
      <c r="W22" s="58">
        <f>IF(OR(I22&gt;H22,I22&gt;I16),"Er","")</f>
      </c>
      <c r="X22" s="58">
        <f>IF(J22&gt;J16,"Er","")</f>
      </c>
      <c r="Y22" s="58">
        <f>IF(OR(K22&gt;J22,K22&gt;K16),"Er","")</f>
      </c>
      <c r="Z22" s="58">
        <f>IF(OR(O22&gt;C22,O22&gt;O16,O22&lt;P22),"Er","")</f>
      </c>
      <c r="AA22" s="58">
        <f>IF(OR(P22&gt;O22,P22&gt;D22,P22&gt;P16),"Er","")</f>
      </c>
    </row>
    <row r="23" spans="2:27" s="170" customFormat="1" ht="15.75">
      <c r="B23" s="288" t="s">
        <v>304</v>
      </c>
      <c r="C23" s="371">
        <f t="shared" si="10"/>
        <v>0</v>
      </c>
      <c r="D23" s="371">
        <f t="shared" si="10"/>
        <v>0</v>
      </c>
      <c r="E23" s="196">
        <v>7</v>
      </c>
      <c r="F23" s="438"/>
      <c r="G23" s="438"/>
      <c r="H23" s="438"/>
      <c r="I23" s="438"/>
      <c r="J23" s="438"/>
      <c r="K23" s="438"/>
      <c r="L23" s="443">
        <v>7</v>
      </c>
      <c r="M23" s="441">
        <f t="shared" si="11"/>
      </c>
      <c r="N23" s="441">
        <f t="shared" si="11"/>
      </c>
      <c r="O23" s="438"/>
      <c r="P23" s="442"/>
      <c r="Q23" s="194"/>
      <c r="R23" s="58">
        <f t="shared" si="12"/>
      </c>
      <c r="S23" s="58">
        <f t="shared" si="13"/>
      </c>
      <c r="T23" s="58">
        <f>IF(F23&gt;F16,"Er","")</f>
      </c>
      <c r="U23" s="58">
        <f>IF(OR(G23&gt;G16,G23&gt;F23),"Er","")</f>
      </c>
      <c r="V23" s="58">
        <f>IF(H23&gt;H16,"Er","")</f>
      </c>
      <c r="W23" s="58">
        <f>IF(OR(I23&gt;H23,I23&gt;I16),"Er","")</f>
      </c>
      <c r="X23" s="58">
        <f>IF(J23&gt;J16,"Er","")</f>
      </c>
      <c r="Y23" s="58">
        <f>IF(OR(K23&gt;J23,K23&gt;K16),"Er","")</f>
      </c>
      <c r="Z23" s="58">
        <f>IF(OR(O23&gt;C23,O23&gt;O16,O23&lt;P23),"Er","")</f>
      </c>
      <c r="AA23" s="58">
        <f>IF(OR(P23&gt;O23,P23&gt;D23,P23&gt;P16),"Er","")</f>
      </c>
    </row>
    <row r="24" spans="2:27" s="170" customFormat="1" ht="15.75">
      <c r="B24" s="288" t="s">
        <v>305</v>
      </c>
      <c r="C24" s="372">
        <f t="shared" si="10"/>
        <v>0</v>
      </c>
      <c r="D24" s="372">
        <f t="shared" si="10"/>
        <v>0</v>
      </c>
      <c r="E24" s="196">
        <v>8</v>
      </c>
      <c r="F24" s="451"/>
      <c r="G24" s="451"/>
      <c r="H24" s="451"/>
      <c r="I24" s="451"/>
      <c r="J24" s="451"/>
      <c r="K24" s="451"/>
      <c r="L24" s="443">
        <v>8</v>
      </c>
      <c r="M24" s="441">
        <f t="shared" si="11"/>
      </c>
      <c r="N24" s="441">
        <f t="shared" si="11"/>
      </c>
      <c r="O24" s="451"/>
      <c r="P24" s="452"/>
      <c r="Q24" s="194"/>
      <c r="R24" s="58">
        <f t="shared" si="12"/>
      </c>
      <c r="S24" s="58">
        <f t="shared" si="13"/>
      </c>
      <c r="T24" s="58">
        <f>IF(F24&gt;F16,"Er","")</f>
      </c>
      <c r="U24" s="58">
        <f>IF(OR(G24&gt;G16,G24&gt;F24),"Er","")</f>
      </c>
      <c r="V24" s="58">
        <f>IF(H24&gt;H16,"Er","")</f>
      </c>
      <c r="W24" s="58">
        <f>IF(OR(I24&gt;H24,I24&gt;I16),"Er","")</f>
      </c>
      <c r="X24" s="58">
        <f>IF(J24&gt;J16,"Er","")</f>
      </c>
      <c r="Y24" s="58">
        <f>IF(OR(K24&gt;J24,K24&gt;K16),"Er","")</f>
      </c>
      <c r="Z24" s="58">
        <f>IF(OR(O24&gt;C24,O24&gt;O16,O24&lt;P24),"Er","")</f>
      </c>
      <c r="AA24" s="58">
        <f>IF(OR(P24&gt;O24,P24&gt;D24,P24&gt;P16),"Er","")</f>
      </c>
    </row>
    <row r="25" spans="2:27" s="170" customFormat="1" ht="15.75">
      <c r="B25" s="333" t="s">
        <v>306</v>
      </c>
      <c r="C25" s="372">
        <f t="shared" si="10"/>
        <v>0</v>
      </c>
      <c r="D25" s="372">
        <f t="shared" si="10"/>
        <v>0</v>
      </c>
      <c r="E25" s="197">
        <v>9</v>
      </c>
      <c r="F25" s="451"/>
      <c r="G25" s="451"/>
      <c r="H25" s="451"/>
      <c r="I25" s="451"/>
      <c r="J25" s="451"/>
      <c r="K25" s="451"/>
      <c r="L25" s="446">
        <v>9</v>
      </c>
      <c r="M25" s="441">
        <f t="shared" si="11"/>
      </c>
      <c r="N25" s="441">
        <f t="shared" si="11"/>
      </c>
      <c r="O25" s="451"/>
      <c r="P25" s="452"/>
      <c r="Q25" s="194"/>
      <c r="R25" s="58">
        <f t="shared" si="12"/>
      </c>
      <c r="S25" s="58">
        <f t="shared" si="13"/>
      </c>
      <c r="T25" s="58">
        <f>IF(F25&gt;F16,"Er","")</f>
      </c>
      <c r="U25" s="58">
        <f>IF(OR(G25&gt;G16,G25&gt;F25),"Er","")</f>
      </c>
      <c r="V25" s="58">
        <f>IF(H25&gt;H16,"Er","")</f>
      </c>
      <c r="W25" s="58">
        <f>IF(OR(I25&gt;H25,I25&gt;I16),"Er","")</f>
      </c>
      <c r="X25" s="58">
        <f>IF(J25&gt;J16,"Er","")</f>
      </c>
      <c r="Y25" s="58">
        <f>IF(OR(K25&gt;J25,K25&gt;K16),"Er","")</f>
      </c>
      <c r="Z25" s="58">
        <f>IF(OR(O25&gt;C25,O25&gt;O16,O25&lt;P25),"Er","")</f>
      </c>
      <c r="AA25" s="58">
        <f>IF(OR(P25&gt;O25,P25&gt;D25,P25&gt;P16),"Er","")</f>
      </c>
    </row>
    <row r="26" spans="2:27" s="170" customFormat="1" ht="15.75">
      <c r="B26" s="396" t="s">
        <v>309</v>
      </c>
      <c r="C26" s="366">
        <f>SUM(C27:C34)</f>
        <v>0</v>
      </c>
      <c r="D26" s="366">
        <f>SUM(D27:D34)</f>
        <v>0</v>
      </c>
      <c r="E26" s="394" t="s">
        <v>310</v>
      </c>
      <c r="F26" s="366">
        <f aca="true" t="shared" si="14" ref="F26:K26">F11</f>
        <v>0</v>
      </c>
      <c r="G26" s="366">
        <f t="shared" si="14"/>
        <v>0</v>
      </c>
      <c r="H26" s="366">
        <f t="shared" si="14"/>
        <v>0</v>
      </c>
      <c r="I26" s="366">
        <f t="shared" si="14"/>
        <v>0</v>
      </c>
      <c r="J26" s="366">
        <f t="shared" si="14"/>
        <v>0</v>
      </c>
      <c r="K26" s="366">
        <f t="shared" si="14"/>
        <v>0</v>
      </c>
      <c r="L26" s="394" t="s">
        <v>310</v>
      </c>
      <c r="M26" s="395"/>
      <c r="N26" s="395"/>
      <c r="O26" s="366">
        <f>O11</f>
        <v>0</v>
      </c>
      <c r="P26" s="366">
        <f>P11</f>
        <v>0</v>
      </c>
      <c r="Q26" s="194"/>
      <c r="R26" s="58">
        <f>IF(OR(C26&lt;D26,C26&lt;O26,C26&lt;&gt;C11),"Er","")</f>
      </c>
      <c r="S26" s="58">
        <f>IF(OR(D26&gt;C26,D26&lt;P26,D26&lt;&gt;D11),"Er","")</f>
      </c>
      <c r="T26" s="58">
        <f aca="true" t="shared" si="15" ref="T26:Y26">IF(AND(F26&lt;&gt;SUM(F27:F34),F26&lt;&gt;0),"Er","")</f>
      </c>
      <c r="U26" s="58">
        <f t="shared" si="15"/>
      </c>
      <c r="V26" s="58">
        <f t="shared" si="15"/>
      </c>
      <c r="W26" s="58">
        <f t="shared" si="15"/>
      </c>
      <c r="X26" s="58">
        <f t="shared" si="15"/>
      </c>
      <c r="Y26" s="58">
        <f t="shared" si="15"/>
      </c>
      <c r="Z26" s="58">
        <f>IF(OR(O26&lt;P26,O26&gt;C26,AND(O26&lt;&gt;SUM(O27:O34),O26&lt;&gt;0)),"Er","")</f>
      </c>
      <c r="AA26" s="58">
        <f>IF(OR(P26&gt;O26,P26&gt;D26,AND(P26&lt;&gt;SUM(P27:P34),P26&lt;&gt;0)),"Er","")</f>
      </c>
    </row>
    <row r="27" spans="2:27" s="170" customFormat="1" ht="15.75">
      <c r="B27" s="334" t="s">
        <v>363</v>
      </c>
      <c r="C27" s="370">
        <f t="shared" si="10"/>
        <v>0</v>
      </c>
      <c r="D27" s="370">
        <f t="shared" si="10"/>
        <v>0</v>
      </c>
      <c r="E27" s="195">
        <v>1</v>
      </c>
      <c r="F27" s="438"/>
      <c r="G27" s="438"/>
      <c r="H27" s="438"/>
      <c r="I27" s="438"/>
      <c r="J27" s="438"/>
      <c r="K27" s="438"/>
      <c r="L27" s="440">
        <v>1</v>
      </c>
      <c r="M27" s="441">
        <f aca="true" t="shared" si="16" ref="M27:N34">IF(SUM(C27)&lt;&gt;0,SUM(C27),"")</f>
      </c>
      <c r="N27" s="441">
        <f t="shared" si="16"/>
      </c>
      <c r="O27" s="438"/>
      <c r="P27" s="442"/>
      <c r="Q27" s="194"/>
      <c r="R27" s="58">
        <f>IF(OR(C27&lt;D27,C27&lt;O27),"Er","")</f>
      </c>
      <c r="S27" s="58">
        <f>IF(D27&gt;C27,"Er","")</f>
      </c>
      <c r="T27" s="58">
        <f>IF(F27&gt;F26,"Er","")</f>
      </c>
      <c r="U27" s="58">
        <f>IF(OR(G27&gt;G26,G27&gt;F27),"Er","")</f>
      </c>
      <c r="V27" s="58">
        <f>IF(H27&gt;H26,"Er","")</f>
      </c>
      <c r="W27" s="58">
        <f>IF(OR(I27&gt;H27,I27&gt;I26),"Er","")</f>
      </c>
      <c r="X27" s="58">
        <f>IF(J27&gt;J26,"Er","")</f>
      </c>
      <c r="Y27" s="58">
        <f>IF(OR(K27&gt;J27,K27&gt;K26),"Er","")</f>
      </c>
      <c r="Z27" s="58">
        <f>IF(OR(O27&gt;C27,O27&gt;O26,O27&lt;P27),"Er","")</f>
      </c>
      <c r="AA27" s="58">
        <f>IF(OR(P27&gt;O27,P27&gt;D27,P27&gt;P26),"Er","")</f>
      </c>
    </row>
    <row r="28" spans="2:27" s="170" customFormat="1" ht="15.75">
      <c r="B28" s="288" t="s">
        <v>364</v>
      </c>
      <c r="C28" s="368">
        <f t="shared" si="10"/>
        <v>0</v>
      </c>
      <c r="D28" s="368">
        <f t="shared" si="10"/>
        <v>0</v>
      </c>
      <c r="E28" s="196">
        <v>2</v>
      </c>
      <c r="F28" s="438"/>
      <c r="G28" s="438"/>
      <c r="H28" s="438"/>
      <c r="I28" s="438"/>
      <c r="J28" s="438"/>
      <c r="K28" s="438"/>
      <c r="L28" s="443">
        <v>2</v>
      </c>
      <c r="M28" s="441">
        <f t="shared" si="16"/>
      </c>
      <c r="N28" s="441">
        <f t="shared" si="16"/>
      </c>
      <c r="O28" s="438"/>
      <c r="P28" s="442"/>
      <c r="Q28" s="194"/>
      <c r="R28" s="58">
        <f aca="true" t="shared" si="17" ref="R28:R34">IF(OR(C28&lt;D28,C28&lt;O28),"Er","")</f>
      </c>
      <c r="S28" s="58">
        <f aca="true" t="shared" si="18" ref="S28:S34">IF(D28&gt;C28,"Er","")</f>
      </c>
      <c r="T28" s="58">
        <f>IF(F28&gt;F26,"Er","")</f>
      </c>
      <c r="U28" s="58">
        <f>IF(OR(G28&gt;G26,G28&gt;F28),"Er","")</f>
      </c>
      <c r="V28" s="58">
        <f>IF(H28&gt;H26,"Er","")</f>
      </c>
      <c r="W28" s="58">
        <f>IF(OR(I28&gt;H28,I28&gt;I26),"Er","")</f>
      </c>
      <c r="X28" s="58">
        <f>IF(J28&gt;J26,"Er","")</f>
      </c>
      <c r="Y28" s="58">
        <f>IF(OR(K28&gt;J28,K28&gt;K26),"Er","")</f>
      </c>
      <c r="Z28" s="58">
        <f>IF(OR(O28&gt;C28,O28&gt;O26,O28&lt;P28),"Er","")</f>
      </c>
      <c r="AA28" s="58">
        <f>IF(OR(P28&gt;O28,P28&gt;D28,P28&gt;P26),"Er","")</f>
      </c>
    </row>
    <row r="29" spans="2:27" s="170" customFormat="1" ht="15.75">
      <c r="B29" s="288" t="s">
        <v>311</v>
      </c>
      <c r="C29" s="371">
        <f t="shared" si="10"/>
        <v>0</v>
      </c>
      <c r="D29" s="371">
        <f t="shared" si="10"/>
        <v>0</v>
      </c>
      <c r="E29" s="196">
        <v>3</v>
      </c>
      <c r="F29" s="438"/>
      <c r="G29" s="438"/>
      <c r="H29" s="438"/>
      <c r="I29" s="438"/>
      <c r="J29" s="438"/>
      <c r="K29" s="438"/>
      <c r="L29" s="443">
        <v>3</v>
      </c>
      <c r="M29" s="441">
        <f t="shared" si="16"/>
      </c>
      <c r="N29" s="441">
        <f t="shared" si="16"/>
      </c>
      <c r="O29" s="438"/>
      <c r="P29" s="442"/>
      <c r="Q29" s="194"/>
      <c r="R29" s="58">
        <f t="shared" si="17"/>
      </c>
      <c r="S29" s="58">
        <f t="shared" si="18"/>
      </c>
      <c r="T29" s="58">
        <f>IF(F29&gt;F26,"Er","")</f>
      </c>
      <c r="U29" s="58">
        <f>IF(OR(G29&gt;G26,G29&gt;F29),"Er","")</f>
      </c>
      <c r="V29" s="58">
        <f>IF(H29&gt;H26,"Er","")</f>
      </c>
      <c r="W29" s="58">
        <f>IF(OR(I29&gt;H29,I29&gt;I26),"Er","")</f>
      </c>
      <c r="X29" s="58">
        <f>IF(J29&gt;J26,"Er","")</f>
      </c>
      <c r="Y29" s="58">
        <f>IF(OR(K29&gt;J29,K29&gt;K26),"Er","")</f>
      </c>
      <c r="Z29" s="58">
        <f>IF(OR(O29&gt;C29,O29&gt;O26,O29&lt;P29),"Er","")</f>
      </c>
      <c r="AA29" s="58">
        <f>IF(OR(P29&gt;O29,P29&gt;D29,P29&gt;P26),"Er","")</f>
      </c>
    </row>
    <row r="30" spans="2:27" s="170" customFormat="1" ht="15.75">
      <c r="B30" s="288" t="s">
        <v>312</v>
      </c>
      <c r="C30" s="371">
        <f t="shared" si="10"/>
        <v>0</v>
      </c>
      <c r="D30" s="371">
        <f t="shared" si="10"/>
        <v>0</v>
      </c>
      <c r="E30" s="196">
        <v>4</v>
      </c>
      <c r="F30" s="438"/>
      <c r="G30" s="438"/>
      <c r="H30" s="438"/>
      <c r="I30" s="438"/>
      <c r="J30" s="438"/>
      <c r="K30" s="438"/>
      <c r="L30" s="443">
        <v>4</v>
      </c>
      <c r="M30" s="441">
        <f t="shared" si="16"/>
      </c>
      <c r="N30" s="441">
        <f t="shared" si="16"/>
      </c>
      <c r="O30" s="438"/>
      <c r="P30" s="442"/>
      <c r="Q30" s="194"/>
      <c r="R30" s="58">
        <f t="shared" si="17"/>
      </c>
      <c r="S30" s="58">
        <f t="shared" si="18"/>
      </c>
      <c r="T30" s="58">
        <f>IF(F30&gt;F26,"Er","")</f>
      </c>
      <c r="U30" s="58">
        <f>IF(OR(G30&gt;G26,G30&gt;F30),"Er","")</f>
      </c>
      <c r="V30" s="58">
        <f>IF(H30&gt;H26,"Er","")</f>
      </c>
      <c r="W30" s="58">
        <f>IF(OR(I30&gt;H30,I30&gt;I26),"Er","")</f>
      </c>
      <c r="X30" s="58">
        <f>IF(J30&gt;J26,"Er","")</f>
      </c>
      <c r="Y30" s="58">
        <f>IF(OR(K30&gt;J30,K30&gt;K26),"Er","")</f>
      </c>
      <c r="Z30" s="58">
        <f>IF(OR(O30&gt;C30,O30&gt;O26,O30&lt;P30),"Er","")</f>
      </c>
      <c r="AA30" s="58">
        <f>IF(OR(P30&gt;O30,P30&gt;D30,P30&gt;P26),"Er","")</f>
      </c>
    </row>
    <row r="31" spans="2:27" s="170" customFormat="1" ht="15.75">
      <c r="B31" s="288" t="s">
        <v>313</v>
      </c>
      <c r="C31" s="371">
        <f t="shared" si="10"/>
        <v>0</v>
      </c>
      <c r="D31" s="371">
        <f t="shared" si="10"/>
        <v>0</v>
      </c>
      <c r="E31" s="196">
        <v>5</v>
      </c>
      <c r="F31" s="438"/>
      <c r="G31" s="438"/>
      <c r="H31" s="438"/>
      <c r="I31" s="438"/>
      <c r="J31" s="438"/>
      <c r="K31" s="438"/>
      <c r="L31" s="443">
        <v>5</v>
      </c>
      <c r="M31" s="441">
        <f t="shared" si="16"/>
      </c>
      <c r="N31" s="441">
        <f t="shared" si="16"/>
      </c>
      <c r="O31" s="438"/>
      <c r="P31" s="442"/>
      <c r="Q31" s="194"/>
      <c r="R31" s="58">
        <f t="shared" si="17"/>
      </c>
      <c r="S31" s="58">
        <f t="shared" si="18"/>
      </c>
      <c r="T31" s="58">
        <f>IF(F31&gt;F26,"Er","")</f>
      </c>
      <c r="U31" s="58">
        <f>IF(OR(G31&gt;G26,G31&gt;F31),"Er","")</f>
      </c>
      <c r="V31" s="58">
        <f>IF(H31&gt;H26,"Er","")</f>
      </c>
      <c r="W31" s="58">
        <f>IF(OR(I31&gt;H31,I31&gt;I26),"Er","")</f>
      </c>
      <c r="X31" s="58">
        <f>IF(J31&gt;J26,"Er","")</f>
      </c>
      <c r="Y31" s="58">
        <f>IF(OR(K31&gt;J31,K31&gt;K26),"Er","")</f>
      </c>
      <c r="Z31" s="58">
        <f>IF(OR(O31&gt;C31,O31&gt;O26,O31&lt;P31),"Er","")</f>
      </c>
      <c r="AA31" s="58">
        <f>IF(OR(P31&gt;O31,P31&gt;D31,P31&gt;P26),"Er","")</f>
      </c>
    </row>
    <row r="32" spans="2:27" s="170" customFormat="1" ht="15.75">
      <c r="B32" s="288" t="s">
        <v>314</v>
      </c>
      <c r="C32" s="371">
        <f t="shared" si="10"/>
        <v>0</v>
      </c>
      <c r="D32" s="371">
        <f t="shared" si="10"/>
        <v>0</v>
      </c>
      <c r="E32" s="196">
        <v>6</v>
      </c>
      <c r="F32" s="438"/>
      <c r="G32" s="438"/>
      <c r="H32" s="438"/>
      <c r="I32" s="438"/>
      <c r="J32" s="438"/>
      <c r="K32" s="438"/>
      <c r="L32" s="443">
        <v>6</v>
      </c>
      <c r="M32" s="441">
        <f t="shared" si="16"/>
      </c>
      <c r="N32" s="441">
        <f t="shared" si="16"/>
      </c>
      <c r="O32" s="438"/>
      <c r="P32" s="442"/>
      <c r="Q32" s="194"/>
      <c r="R32" s="58">
        <f t="shared" si="17"/>
      </c>
      <c r="S32" s="58">
        <f t="shared" si="18"/>
      </c>
      <c r="T32" s="58">
        <f>IF(F32&gt;F26,"Er","")</f>
      </c>
      <c r="U32" s="58">
        <f>IF(OR(G32&gt;G26,G32&gt;F32),"Er","")</f>
      </c>
      <c r="V32" s="58">
        <f>IF(H32&gt;H26,"Er","")</f>
      </c>
      <c r="W32" s="58">
        <f>IF(OR(I32&gt;H32,I32&gt;I26),"Er","")</f>
      </c>
      <c r="X32" s="58">
        <f>IF(J32&gt;J26,"Er","")</f>
      </c>
      <c r="Y32" s="58">
        <f>IF(OR(K32&gt;J32,K32&gt;K26),"Er","")</f>
      </c>
      <c r="Z32" s="58">
        <f>IF(OR(O32&gt;C32,O32&gt;O26,O32&lt;P32),"Er","")</f>
      </c>
      <c r="AA32" s="58">
        <f>IF(OR(P32&gt;O32,P32&gt;D32,P32&gt;P26),"Er","")</f>
      </c>
    </row>
    <row r="33" spans="2:27" s="170" customFormat="1" ht="15.75">
      <c r="B33" s="288" t="s">
        <v>315</v>
      </c>
      <c r="C33" s="371">
        <f t="shared" si="10"/>
        <v>0</v>
      </c>
      <c r="D33" s="371">
        <f t="shared" si="10"/>
        <v>0</v>
      </c>
      <c r="E33" s="196">
        <v>7</v>
      </c>
      <c r="F33" s="438"/>
      <c r="G33" s="438"/>
      <c r="H33" s="438"/>
      <c r="I33" s="438"/>
      <c r="J33" s="438"/>
      <c r="K33" s="438"/>
      <c r="L33" s="443">
        <v>7</v>
      </c>
      <c r="M33" s="441">
        <f t="shared" si="16"/>
      </c>
      <c r="N33" s="441">
        <f t="shared" si="16"/>
      </c>
      <c r="O33" s="438"/>
      <c r="P33" s="442"/>
      <c r="Q33" s="194"/>
      <c r="R33" s="58">
        <f t="shared" si="17"/>
      </c>
      <c r="S33" s="58">
        <f t="shared" si="18"/>
      </c>
      <c r="T33" s="58">
        <f>IF(F33&gt;F26,"Er","")</f>
      </c>
      <c r="U33" s="58">
        <f>IF(OR(G33&gt;G26,G33&gt;F33),"Er","")</f>
      </c>
      <c r="V33" s="58">
        <f>IF(H33&gt;H26,"Er","")</f>
      </c>
      <c r="W33" s="58">
        <f>IF(OR(I33&gt;H33,I33&gt;I26),"Er","")</f>
      </c>
      <c r="X33" s="58">
        <f>IF(J33&gt;J26,"Er","")</f>
      </c>
      <c r="Y33" s="58">
        <f>IF(OR(K33&gt;J33,K33&gt;K26),"Er","")</f>
      </c>
      <c r="Z33" s="58">
        <f>IF(OR(O33&gt;C33,O33&gt;O26,O33&lt;P33),"Er","")</f>
      </c>
      <c r="AA33" s="58">
        <f>IF(OR(P33&gt;O33,P33&gt;D33,P33&gt;P26),"Er","")</f>
      </c>
    </row>
    <row r="34" spans="2:27" s="170" customFormat="1" ht="15.75">
      <c r="B34" s="335" t="s">
        <v>316</v>
      </c>
      <c r="C34" s="369">
        <f t="shared" si="10"/>
        <v>0</v>
      </c>
      <c r="D34" s="369">
        <f t="shared" si="10"/>
        <v>0</v>
      </c>
      <c r="E34" s="197">
        <v>8</v>
      </c>
      <c r="F34" s="444"/>
      <c r="G34" s="444"/>
      <c r="H34" s="444"/>
      <c r="I34" s="444"/>
      <c r="J34" s="444"/>
      <c r="K34" s="444"/>
      <c r="L34" s="446">
        <v>8</v>
      </c>
      <c r="M34" s="441">
        <f t="shared" si="16"/>
      </c>
      <c r="N34" s="441">
        <f t="shared" si="16"/>
      </c>
      <c r="O34" s="444"/>
      <c r="P34" s="447"/>
      <c r="Q34" s="194"/>
      <c r="R34" s="58">
        <f t="shared" si="17"/>
      </c>
      <c r="S34" s="58">
        <f t="shared" si="18"/>
      </c>
      <c r="T34" s="58">
        <f>IF(F34&gt;F26,"Er","")</f>
      </c>
      <c r="U34" s="58">
        <f>IF(OR(G34&gt;G26,G34&gt;F34),"Er","")</f>
      </c>
      <c r="V34" s="58">
        <f>IF(H34&gt;H26,"Er","")</f>
      </c>
      <c r="W34" s="58">
        <f>IF(OR(I34&gt;H34,I34&gt;I26),"Er","")</f>
      </c>
      <c r="X34" s="58">
        <f>IF(J34&gt;J26,"Er","")</f>
      </c>
      <c r="Y34" s="58">
        <f>IF(OR(K34&gt;J34,K34&gt;K26),"Er","")</f>
      </c>
      <c r="Z34" s="58">
        <f>IF(OR(O34&gt;C34,O34&gt;O26,O34&lt;P34),"Er","")</f>
      </c>
      <c r="AA34" s="58">
        <f>IF(OR(P34&gt;O34,P34&gt;D34,P34&gt;P26),"Er","")</f>
      </c>
    </row>
    <row r="35" spans="2:27" ht="15.75">
      <c r="B35" s="390" t="s">
        <v>207</v>
      </c>
      <c r="C35" s="378">
        <f>SUM(C36:C46)</f>
        <v>0</v>
      </c>
      <c r="D35" s="378">
        <f>SUM(D36:D46)</f>
        <v>0</v>
      </c>
      <c r="E35" s="378" t="s">
        <v>370</v>
      </c>
      <c r="F35" s="366">
        <f>F11</f>
        <v>0</v>
      </c>
      <c r="G35" s="366">
        <f aca="true" t="shared" si="19" ref="G35:P35">G11</f>
        <v>0</v>
      </c>
      <c r="H35" s="366">
        <f t="shared" si="19"/>
        <v>0</v>
      </c>
      <c r="I35" s="366">
        <f t="shared" si="19"/>
        <v>0</v>
      </c>
      <c r="J35" s="366">
        <f t="shared" si="19"/>
        <v>0</v>
      </c>
      <c r="K35" s="366">
        <f t="shared" si="19"/>
        <v>0</v>
      </c>
      <c r="L35" s="397" t="s">
        <v>370</v>
      </c>
      <c r="M35" s="386">
        <f t="shared" si="19"/>
      </c>
      <c r="N35" s="386">
        <f t="shared" si="19"/>
      </c>
      <c r="O35" s="366">
        <f t="shared" si="19"/>
        <v>0</v>
      </c>
      <c r="P35" s="367">
        <f t="shared" si="19"/>
        <v>0</v>
      </c>
      <c r="R35" s="58">
        <f>IF(OR(C35&lt;D35,C35&lt;O35,C35&lt;&gt;C11),"Er","")</f>
      </c>
      <c r="S35" s="58">
        <f>IF(OR(D35&gt;C35,D35&lt;P35,D35&lt;&gt;D11),"Er","")</f>
      </c>
      <c r="T35" s="58">
        <f aca="true" t="shared" si="20" ref="T35:Y35">IF(AND(F35&lt;&gt;SUM(F36:F46),F35&lt;&gt;""),"Er","")</f>
      </c>
      <c r="U35" s="58">
        <f t="shared" si="20"/>
      </c>
      <c r="V35" s="58">
        <f t="shared" si="20"/>
      </c>
      <c r="W35" s="58">
        <f t="shared" si="20"/>
      </c>
      <c r="X35" s="58">
        <f t="shared" si="20"/>
      </c>
      <c r="Y35" s="58">
        <f t="shared" si="20"/>
      </c>
      <c r="Z35" s="58">
        <f>IF(OR(O35&lt;P35,O35&gt;C35,AND(O35&lt;&gt;SUM(O36:O46),O35&lt;&gt;"")),"Er","")</f>
      </c>
      <c r="AA35" s="58">
        <f>IF(OR(P35&gt;O35,P35&gt;D35,AND(P35&lt;&gt;SUM(P36:P46),P35&lt;&gt;"")),"Er","")</f>
      </c>
    </row>
    <row r="36" spans="2:27" ht="15.75">
      <c r="B36" s="337" t="s">
        <v>123</v>
      </c>
      <c r="C36" s="368">
        <f aca="true" t="shared" si="21" ref="C36:C47">SUM(F36,H36,J36)</f>
        <v>0</v>
      </c>
      <c r="D36" s="368">
        <f aca="true" t="shared" si="22" ref="D36:D47">SUM(G36,I36,K36)</f>
        <v>0</v>
      </c>
      <c r="E36" s="90">
        <v>1</v>
      </c>
      <c r="F36" s="424"/>
      <c r="G36" s="424"/>
      <c r="H36" s="424"/>
      <c r="I36" s="424"/>
      <c r="J36" s="424"/>
      <c r="K36" s="424"/>
      <c r="L36" s="453">
        <v>1</v>
      </c>
      <c r="M36" s="430">
        <f aca="true" t="shared" si="23" ref="M36:N41">IF(SUM(C36)&lt;&gt;0,SUM(C36),"")</f>
      </c>
      <c r="N36" s="430">
        <f t="shared" si="23"/>
      </c>
      <c r="O36" s="424"/>
      <c r="P36" s="425"/>
      <c r="R36" s="58">
        <f aca="true" t="shared" si="24" ref="R36:R46">IF(OR(C36&lt;D36,C36&lt;O36),"Er","")</f>
      </c>
      <c r="S36" s="58">
        <f aca="true" t="shared" si="25" ref="S36:S46">IF(D36&gt;C36,"Er","")</f>
      </c>
      <c r="T36" s="58">
        <f>IF(F36&gt;F11,"Er","")</f>
      </c>
      <c r="U36" s="58">
        <f>IF(OR(G36&gt;G11,G36&gt;F36),"Er","")</f>
      </c>
      <c r="V36" s="58">
        <f>IF(H36&gt;H11,"Er","")</f>
      </c>
      <c r="W36" s="58">
        <f>IF(OR(I36&gt;H36,I36&gt;I11),"Er","")</f>
      </c>
      <c r="X36" s="58">
        <f>IF(J36&gt;J11,"Er","")</f>
      </c>
      <c r="Y36" s="58">
        <f>IF(OR(K36&gt;J36,K36&gt;K11),"Er","")</f>
      </c>
      <c r="Z36" s="58">
        <f>IF(OR(O36&gt;C36,O36&gt;O11,O36&lt;P36),"Er","")</f>
      </c>
      <c r="AA36" s="58">
        <f>IF(OR(P36&gt;O36,P36&gt;D36,P36&gt;P11),"Er","")</f>
      </c>
    </row>
    <row r="37" spans="2:27" ht="15.75">
      <c r="B37" s="338" t="s">
        <v>105</v>
      </c>
      <c r="C37" s="371">
        <f t="shared" si="21"/>
        <v>0</v>
      </c>
      <c r="D37" s="371">
        <f t="shared" si="22"/>
        <v>0</v>
      </c>
      <c r="E37" s="90">
        <v>2</v>
      </c>
      <c r="F37" s="424"/>
      <c r="G37" s="424"/>
      <c r="H37" s="424"/>
      <c r="I37" s="424"/>
      <c r="J37" s="424"/>
      <c r="K37" s="424"/>
      <c r="L37" s="453">
        <v>2</v>
      </c>
      <c r="M37" s="430">
        <f t="shared" si="23"/>
      </c>
      <c r="N37" s="430">
        <f t="shared" si="23"/>
      </c>
      <c r="O37" s="424"/>
      <c r="P37" s="425"/>
      <c r="R37" s="58">
        <f t="shared" si="24"/>
      </c>
      <c r="S37" s="58">
        <f t="shared" si="25"/>
      </c>
      <c r="T37" s="58">
        <f>IF(F37&gt;F11,"Er","")</f>
      </c>
      <c r="U37" s="58">
        <f>IF(OR(G37&gt;G11,G37&gt;F37),"Er","")</f>
      </c>
      <c r="V37" s="58">
        <f>IF(H37&gt;H11,"Er","")</f>
      </c>
      <c r="W37" s="58">
        <f>IF(OR(I37&gt;H37,I37&gt;I11),"Er","")</f>
      </c>
      <c r="X37" s="58">
        <f>IF(J37&gt;J11,"Er","")</f>
      </c>
      <c r="Y37" s="58">
        <f>IF(OR(K37&gt;J37,K37&gt;K11),"Er","")</f>
      </c>
      <c r="Z37" s="58">
        <f>IF(OR(O37&gt;C37,O37&gt;O11,O37&lt;P37),"Er","")</f>
      </c>
      <c r="AA37" s="58">
        <f>IF(OR(P37&gt;O37,P37&gt;D37,P37&gt;P11),"Er","")</f>
      </c>
    </row>
    <row r="38" spans="2:27" ht="15.75">
      <c r="B38" s="338" t="s">
        <v>106</v>
      </c>
      <c r="C38" s="371">
        <f t="shared" si="21"/>
        <v>0</v>
      </c>
      <c r="D38" s="371">
        <f t="shared" si="22"/>
        <v>0</v>
      </c>
      <c r="E38" s="90">
        <v>3</v>
      </c>
      <c r="F38" s="424"/>
      <c r="G38" s="424"/>
      <c r="H38" s="424"/>
      <c r="I38" s="424"/>
      <c r="J38" s="424"/>
      <c r="K38" s="424"/>
      <c r="L38" s="453">
        <v>3</v>
      </c>
      <c r="M38" s="430">
        <f t="shared" si="23"/>
      </c>
      <c r="N38" s="430">
        <f t="shared" si="23"/>
      </c>
      <c r="O38" s="424"/>
      <c r="P38" s="425"/>
      <c r="R38" s="58">
        <f t="shared" si="24"/>
      </c>
      <c r="S38" s="58">
        <f t="shared" si="25"/>
      </c>
      <c r="T38" s="58">
        <f>IF(F38&gt;F11,"Er","")</f>
      </c>
      <c r="U38" s="58">
        <f>IF(OR(G38&gt;G11,G38&gt;F38),"Er","")</f>
      </c>
      <c r="V38" s="58">
        <f>IF(H38&gt;H11,"Er","")</f>
      </c>
      <c r="W38" s="58">
        <f>IF(OR(I38&gt;H38,I38&gt;I11),"Er","")</f>
      </c>
      <c r="X38" s="58">
        <f>IF(J38&gt;J11,"Er","")</f>
      </c>
      <c r="Y38" s="58">
        <f>IF(OR(K38&gt;J38,K38&gt;K11),"Er","")</f>
      </c>
      <c r="Z38" s="58">
        <f>IF(OR(O38&gt;C38,O38&gt;O11,O38&lt;P38),"Er","")</f>
      </c>
      <c r="AA38" s="58">
        <f>IF(OR(P38&gt;O38,P38&gt;D38,P38&gt;P11),"Er","")</f>
      </c>
    </row>
    <row r="39" spans="2:27" ht="15.75">
      <c r="B39" s="338" t="s">
        <v>107</v>
      </c>
      <c r="C39" s="371">
        <f t="shared" si="21"/>
        <v>0</v>
      </c>
      <c r="D39" s="371">
        <f t="shared" si="22"/>
        <v>0</v>
      </c>
      <c r="E39" s="90">
        <v>4</v>
      </c>
      <c r="F39" s="424"/>
      <c r="G39" s="424"/>
      <c r="H39" s="424"/>
      <c r="I39" s="424"/>
      <c r="J39" s="424"/>
      <c r="K39" s="424"/>
      <c r="L39" s="453">
        <v>4</v>
      </c>
      <c r="M39" s="430">
        <f t="shared" si="23"/>
      </c>
      <c r="N39" s="430">
        <f t="shared" si="23"/>
      </c>
      <c r="O39" s="424"/>
      <c r="P39" s="425"/>
      <c r="R39" s="58">
        <f t="shared" si="24"/>
      </c>
      <c r="S39" s="58">
        <f t="shared" si="25"/>
      </c>
      <c r="T39" s="58">
        <f>IF(F39&gt;F11,"Er","")</f>
      </c>
      <c r="U39" s="58">
        <f>IF(OR(G39&gt;G11,G39&gt;F39),"Er","")</f>
      </c>
      <c r="V39" s="58">
        <f>IF(H39&gt;H11,"Er","")</f>
      </c>
      <c r="W39" s="58">
        <f>IF(OR(I39&gt;H39,I39&gt;I11),"Er","")</f>
      </c>
      <c r="X39" s="58">
        <f>IF(J39&gt;J11,"Er","")</f>
      </c>
      <c r="Y39" s="58">
        <f>IF(OR(K39&gt;J39,K39&gt;K11),"Er","")</f>
      </c>
      <c r="Z39" s="58">
        <f>IF(OR(O39&gt;C39,O39&gt;O11,O39&lt;P39),"Er","")</f>
      </c>
      <c r="AA39" s="58">
        <f>IF(OR(P39&gt;O39,P39&gt;D39,P39&gt;P11),"Er","")</f>
      </c>
    </row>
    <row r="40" spans="2:27" ht="15.75">
      <c r="B40" s="338" t="s">
        <v>108</v>
      </c>
      <c r="C40" s="371">
        <f t="shared" si="21"/>
        <v>0</v>
      </c>
      <c r="D40" s="371">
        <f t="shared" si="22"/>
        <v>0</v>
      </c>
      <c r="E40" s="90">
        <v>22</v>
      </c>
      <c r="F40" s="424"/>
      <c r="G40" s="424"/>
      <c r="H40" s="424"/>
      <c r="I40" s="424"/>
      <c r="J40" s="424"/>
      <c r="K40" s="424"/>
      <c r="L40" s="453">
        <v>22</v>
      </c>
      <c r="M40" s="430">
        <f t="shared" si="23"/>
      </c>
      <c r="N40" s="430">
        <f t="shared" si="23"/>
      </c>
      <c r="O40" s="424"/>
      <c r="P40" s="425"/>
      <c r="R40" s="58">
        <f t="shared" si="24"/>
      </c>
      <c r="S40" s="58">
        <f t="shared" si="25"/>
      </c>
      <c r="T40" s="58">
        <f>IF(F40&gt;F11,"Er","")</f>
      </c>
      <c r="U40" s="58">
        <f>IF(OR(G40&gt;G11,G40&gt;F40),"Er","")</f>
      </c>
      <c r="V40" s="58">
        <f>IF(H40&gt;H11,"Er","")</f>
      </c>
      <c r="W40" s="58">
        <f>IF(OR(I40&gt;H40,I40&gt;I11),"Er","")</f>
      </c>
      <c r="X40" s="58">
        <f>IF(J40&gt;J11,"Er","")</f>
      </c>
      <c r="Y40" s="58">
        <f>IF(OR(K40&gt;J40,K40&gt;K11),"Er","")</f>
      </c>
      <c r="Z40" s="58">
        <f>IF(OR(O40&gt;C40,O40&gt;O11,O40&lt;P40),"Er","")</f>
      </c>
      <c r="AA40" s="58">
        <f>IF(OR(P40&gt;O40,P40&gt;D40,P40&gt;P11),"Er","")</f>
      </c>
    </row>
    <row r="41" spans="2:27" ht="15.75">
      <c r="B41" s="338" t="s">
        <v>109</v>
      </c>
      <c r="C41" s="371">
        <f t="shared" si="21"/>
        <v>0</v>
      </c>
      <c r="D41" s="371">
        <f t="shared" si="22"/>
        <v>0</v>
      </c>
      <c r="E41" s="90">
        <v>6</v>
      </c>
      <c r="F41" s="424"/>
      <c r="G41" s="424"/>
      <c r="H41" s="424"/>
      <c r="I41" s="424"/>
      <c r="J41" s="424"/>
      <c r="K41" s="424"/>
      <c r="L41" s="453">
        <v>6</v>
      </c>
      <c r="M41" s="430">
        <f t="shared" si="23"/>
      </c>
      <c r="N41" s="430">
        <f t="shared" si="23"/>
      </c>
      <c r="O41" s="424"/>
      <c r="P41" s="425"/>
      <c r="R41" s="58">
        <f t="shared" si="24"/>
      </c>
      <c r="S41" s="58">
        <f t="shared" si="25"/>
      </c>
      <c r="T41" s="58">
        <f>IF(F41&gt;F11,"Er","")</f>
      </c>
      <c r="U41" s="58">
        <f>IF(OR(G41&gt;G11,G41&gt;F41),"Er","")</f>
      </c>
      <c r="V41" s="58">
        <f>IF(H41&gt;H11,"Er","")</f>
      </c>
      <c r="W41" s="58">
        <f>IF(OR(I41&gt;H41,I41&gt;I11),"Er","")</f>
      </c>
      <c r="X41" s="58">
        <f>IF(J41&gt;J11,"Er","")</f>
      </c>
      <c r="Y41" s="58">
        <f>IF(OR(K41&gt;J41,K41&gt;K11),"Er","")</f>
      </c>
      <c r="Z41" s="58">
        <f>IF(OR(O41&gt;C41,O41&gt;O11,O41&lt;P41),"Er","")</f>
      </c>
      <c r="AA41" s="58">
        <f>IF(OR(P41&gt;O41,P41&gt;D41,P41&gt;P11),"Er","")</f>
      </c>
    </row>
    <row r="42" spans="2:27" ht="15.75">
      <c r="B42" s="338" t="s">
        <v>110</v>
      </c>
      <c r="C42" s="371">
        <f t="shared" si="21"/>
        <v>0</v>
      </c>
      <c r="D42" s="371">
        <f t="shared" si="22"/>
        <v>0</v>
      </c>
      <c r="E42" s="90">
        <v>7</v>
      </c>
      <c r="F42" s="424"/>
      <c r="G42" s="424"/>
      <c r="H42" s="424"/>
      <c r="I42" s="424"/>
      <c r="J42" s="424"/>
      <c r="K42" s="424"/>
      <c r="L42" s="453">
        <v>7</v>
      </c>
      <c r="M42" s="430">
        <f aca="true" t="shared" si="26" ref="M42:N52">IF(SUM(C42)&lt;&gt;0,SUM(C42),"")</f>
      </c>
      <c r="N42" s="430">
        <f t="shared" si="26"/>
      </c>
      <c r="O42" s="424"/>
      <c r="P42" s="425"/>
      <c r="R42" s="58">
        <f t="shared" si="24"/>
      </c>
      <c r="S42" s="58">
        <f t="shared" si="25"/>
      </c>
      <c r="T42" s="58">
        <f>IF(F42&gt;F11,"Er","")</f>
      </c>
      <c r="U42" s="58">
        <f>IF(OR(G42&gt;G11,G42&gt;F42),"Er","")</f>
      </c>
      <c r="V42" s="58">
        <f>IF(H42&gt;H11,"Er","")</f>
      </c>
      <c r="W42" s="58">
        <f>IF(OR(I42&gt;H42,I42&gt;I11),"Er","")</f>
      </c>
      <c r="X42" s="58">
        <f>IF(J42&gt;J11,"Er","")</f>
      </c>
      <c r="Y42" s="58">
        <f>IF(OR(K42&gt;J42,K42&gt;K11),"Er","")</f>
      </c>
      <c r="Z42" s="58">
        <f>IF(OR(O42&gt;C42,O42&gt;O11,O42&lt;P42),"Er","")</f>
      </c>
      <c r="AA42" s="58">
        <f>IF(OR(P42&gt;O42,P42&gt;D42,P42&gt;P11),"Er","")</f>
      </c>
    </row>
    <row r="43" spans="2:27" ht="15.75">
      <c r="B43" s="338" t="s">
        <v>101</v>
      </c>
      <c r="C43" s="371">
        <f t="shared" si="21"/>
        <v>0</v>
      </c>
      <c r="D43" s="371">
        <f t="shared" si="22"/>
        <v>0</v>
      </c>
      <c r="E43" s="90">
        <v>8</v>
      </c>
      <c r="F43" s="424"/>
      <c r="G43" s="424"/>
      <c r="H43" s="424"/>
      <c r="I43" s="424"/>
      <c r="J43" s="424"/>
      <c r="K43" s="424"/>
      <c r="L43" s="453">
        <v>8</v>
      </c>
      <c r="M43" s="430">
        <f t="shared" si="26"/>
      </c>
      <c r="N43" s="430">
        <f t="shared" si="26"/>
      </c>
      <c r="O43" s="424"/>
      <c r="P43" s="425"/>
      <c r="R43" s="58">
        <f t="shared" si="24"/>
      </c>
      <c r="S43" s="58">
        <f t="shared" si="25"/>
      </c>
      <c r="T43" s="58">
        <f>IF(F43&gt;F11,"Er","")</f>
      </c>
      <c r="U43" s="58">
        <f>IF(OR(G43&gt;G11,G43&gt;F43),"Er","")</f>
      </c>
      <c r="V43" s="58">
        <f>IF(H43&gt;H11,"Er","")</f>
      </c>
      <c r="W43" s="58">
        <f>IF(OR(I43&gt;H43,I43&gt;I11),"Er","")</f>
      </c>
      <c r="X43" s="58">
        <f>IF(J43&gt;J11,"Er","")</f>
      </c>
      <c r="Y43" s="58">
        <f>IF(OR(K43&gt;J43,K43&gt;K11),"Er","")</f>
      </c>
      <c r="Z43" s="58">
        <f>IF(OR(O43&gt;C43,O43&gt;O11,O43&lt;P43),"Er","")</f>
      </c>
      <c r="AA43" s="58">
        <f>IF(OR(P43&gt;O43,P43&gt;D43,P43&gt;P11),"Er","")</f>
      </c>
    </row>
    <row r="44" spans="2:27" ht="15.75">
      <c r="B44" s="338" t="s">
        <v>102</v>
      </c>
      <c r="C44" s="371">
        <f t="shared" si="21"/>
        <v>0</v>
      </c>
      <c r="D44" s="371">
        <f t="shared" si="22"/>
        <v>0</v>
      </c>
      <c r="E44" s="90">
        <v>5</v>
      </c>
      <c r="F44" s="424"/>
      <c r="G44" s="424"/>
      <c r="H44" s="424"/>
      <c r="I44" s="424"/>
      <c r="J44" s="424"/>
      <c r="K44" s="424"/>
      <c r="L44" s="453">
        <v>5</v>
      </c>
      <c r="M44" s="430">
        <f t="shared" si="26"/>
      </c>
      <c r="N44" s="430">
        <f t="shared" si="26"/>
      </c>
      <c r="O44" s="424"/>
      <c r="P44" s="425"/>
      <c r="R44" s="58">
        <f t="shared" si="24"/>
      </c>
      <c r="S44" s="58">
        <f t="shared" si="25"/>
      </c>
      <c r="T44" s="58">
        <f>IF(F44&gt;F11,"Er","")</f>
      </c>
      <c r="U44" s="58">
        <f>IF(OR(G44&gt;G11,G44&gt;F44),"Er","")</f>
      </c>
      <c r="V44" s="58">
        <f>IF(H44&gt;H11,"Er","")</f>
      </c>
      <c r="W44" s="58">
        <f>IF(OR(I44&gt;H44,I44&gt;I11),"Er","")</f>
      </c>
      <c r="X44" s="58">
        <f>IF(J44&gt;J11,"Er","")</f>
      </c>
      <c r="Y44" s="58">
        <f>IF(OR(K44&gt;J44,K44&gt;K11),"Er","")</f>
      </c>
      <c r="Z44" s="58">
        <f>IF(OR(O44&gt;C44,O44&gt;O11,O44&lt;P44),"Er","")</f>
      </c>
      <c r="AA44" s="58">
        <f>IF(OR(P44&gt;O44,P44&gt;D44,P44&gt;P11),"Er","")</f>
      </c>
    </row>
    <row r="45" spans="2:27" ht="15.75">
      <c r="B45" s="338" t="s">
        <v>103</v>
      </c>
      <c r="C45" s="371">
        <f t="shared" si="21"/>
        <v>0</v>
      </c>
      <c r="D45" s="371">
        <f t="shared" si="22"/>
        <v>0</v>
      </c>
      <c r="E45" s="90">
        <v>20</v>
      </c>
      <c r="F45" s="424"/>
      <c r="G45" s="424"/>
      <c r="H45" s="424"/>
      <c r="I45" s="424"/>
      <c r="J45" s="424"/>
      <c r="K45" s="424"/>
      <c r="L45" s="453">
        <v>20</v>
      </c>
      <c r="M45" s="430">
        <f t="shared" si="26"/>
      </c>
      <c r="N45" s="430">
        <f t="shared" si="26"/>
      </c>
      <c r="O45" s="424"/>
      <c r="P45" s="425"/>
      <c r="R45" s="58">
        <f t="shared" si="24"/>
      </c>
      <c r="S45" s="58">
        <f t="shared" si="25"/>
      </c>
      <c r="T45" s="58">
        <f>IF(F45&gt;F11,"Er","")</f>
      </c>
      <c r="U45" s="58">
        <f>IF(OR(G45&gt;G11,G45&gt;F45),"Er","")</f>
      </c>
      <c r="V45" s="58">
        <f>IF(H45&gt;H11,"Er","")</f>
      </c>
      <c r="W45" s="58">
        <f>IF(OR(I45&gt;H45,I45&gt;I11),"Er","")</f>
      </c>
      <c r="X45" s="58">
        <f>IF(J45&gt;J11,"Er","")</f>
      </c>
      <c r="Y45" s="58">
        <f>IF(OR(K45&gt;J45,K45&gt;K11),"Er","")</f>
      </c>
      <c r="Z45" s="58">
        <f>IF(OR(O45&gt;C45,O45&gt;O11,O45&lt;P45),"Er","")</f>
      </c>
      <c r="AA45" s="58">
        <f>IF(OR(P45&gt;O45,P45&gt;D45,P45&gt;P11),"Er","")</f>
      </c>
    </row>
    <row r="46" spans="2:27" ht="15.75">
      <c r="B46" s="338" t="s">
        <v>124</v>
      </c>
      <c r="C46" s="369">
        <f t="shared" si="21"/>
        <v>0</v>
      </c>
      <c r="D46" s="369">
        <f t="shared" si="22"/>
        <v>0</v>
      </c>
      <c r="E46" s="90">
        <v>19</v>
      </c>
      <c r="F46" s="424"/>
      <c r="G46" s="424"/>
      <c r="H46" s="424"/>
      <c r="I46" s="424"/>
      <c r="J46" s="424"/>
      <c r="K46" s="424"/>
      <c r="L46" s="453">
        <v>19</v>
      </c>
      <c r="M46" s="430">
        <f t="shared" si="26"/>
      </c>
      <c r="N46" s="430">
        <f t="shared" si="26"/>
      </c>
      <c r="O46" s="424"/>
      <c r="P46" s="425"/>
      <c r="R46" s="58">
        <f t="shared" si="24"/>
      </c>
      <c r="S46" s="58">
        <f t="shared" si="25"/>
      </c>
      <c r="T46" s="58">
        <f>IF(F46&gt;F11,"Er","")</f>
      </c>
      <c r="U46" s="58">
        <f>IF(OR(G46&gt;G11,G46&gt;F46),"Er","")</f>
      </c>
      <c r="V46" s="58">
        <f>IF(H46&gt;H11,"Er","")</f>
      </c>
      <c r="W46" s="58">
        <f>IF(OR(I46&gt;H46,I46&gt;I11),"Er","")</f>
      </c>
      <c r="X46" s="58">
        <f>IF(J46&gt;J11,"Er","")</f>
      </c>
      <c r="Y46" s="58">
        <f>IF(OR(K46&gt;J46,K46&gt;K11),"Er","")</f>
      </c>
      <c r="Z46" s="58">
        <f>IF(OR(O46&gt;C46,O46&gt;O11,O46&lt;P46),"Er","")</f>
      </c>
      <c r="AA46" s="58">
        <f>IF(OR(P46&gt;O46,P46&gt;D46,P46&gt;P11),"Er","")</f>
      </c>
    </row>
    <row r="47" spans="2:27" ht="15.75">
      <c r="B47" s="336" t="s">
        <v>208</v>
      </c>
      <c r="C47" s="366">
        <f t="shared" si="21"/>
        <v>0</v>
      </c>
      <c r="D47" s="366">
        <f t="shared" si="22"/>
        <v>0</v>
      </c>
      <c r="E47" s="7"/>
      <c r="F47" s="454"/>
      <c r="G47" s="454"/>
      <c r="H47" s="454"/>
      <c r="I47" s="454"/>
      <c r="J47" s="454"/>
      <c r="K47" s="454"/>
      <c r="L47" s="430"/>
      <c r="M47" s="430">
        <f t="shared" si="26"/>
      </c>
      <c r="N47" s="430">
        <f t="shared" si="26"/>
      </c>
      <c r="O47" s="454"/>
      <c r="P47" s="455"/>
      <c r="R47" s="58">
        <f>IF(OR(C47&lt;D47,C47&lt;O47,C47&gt;C11),"Er","")</f>
      </c>
      <c r="S47" s="58">
        <f>IF(OR(D47&gt;C47,D47&gt;D11),"Er","")</f>
      </c>
      <c r="T47" s="58">
        <f>IF(F47&gt;F11,"Er","")</f>
      </c>
      <c r="U47" s="58">
        <f>IF(G47&gt;F47,"Er","")</f>
      </c>
      <c r="V47" s="58">
        <f>IF(H47&gt;H11,"Er","")</f>
      </c>
      <c r="W47" s="58">
        <f>IF(I47&gt;H47,"Er","")</f>
      </c>
      <c r="X47" s="58">
        <f>IF(J47&gt;J11,"Er","")</f>
      </c>
      <c r="Y47" s="58">
        <f>IF(K47&gt;J47,"Er","")</f>
      </c>
      <c r="Z47" s="58">
        <f>IF(OR(O47&gt;C47,O47&lt;P47),"Er","")</f>
      </c>
      <c r="AA47" s="58">
        <f>IF(OR(P47&gt;O47,P47&gt;D47),"Er","")</f>
      </c>
    </row>
    <row r="48" spans="2:27" ht="15.75">
      <c r="B48" s="390" t="s">
        <v>213</v>
      </c>
      <c r="C48" s="366">
        <f>SUM(C49:C51)</f>
        <v>0</v>
      </c>
      <c r="D48" s="366">
        <f>SUM(D49:D51)</f>
        <v>0</v>
      </c>
      <c r="E48" s="366" t="s">
        <v>369</v>
      </c>
      <c r="F48" s="366">
        <f aca="true" t="shared" si="27" ref="F48:K48">SUM(F49:F51)</f>
        <v>0</v>
      </c>
      <c r="G48" s="366">
        <f t="shared" si="27"/>
        <v>0</v>
      </c>
      <c r="H48" s="366">
        <f t="shared" si="27"/>
        <v>0</v>
      </c>
      <c r="I48" s="366">
        <f t="shared" si="27"/>
        <v>0</v>
      </c>
      <c r="J48" s="366">
        <f t="shared" si="27"/>
        <v>0</v>
      </c>
      <c r="K48" s="366">
        <f t="shared" si="27"/>
        <v>0</v>
      </c>
      <c r="L48" s="366" t="s">
        <v>369</v>
      </c>
      <c r="M48" s="386">
        <f t="shared" si="26"/>
      </c>
      <c r="N48" s="386">
        <f t="shared" si="26"/>
      </c>
      <c r="O48" s="366">
        <f>SUM(O49:O51)</f>
        <v>0</v>
      </c>
      <c r="P48" s="367">
        <f>SUM(P49:P51)</f>
        <v>0</v>
      </c>
      <c r="R48" s="180">
        <f>IF(OR(C48&lt;D48,C48&lt;O48,),"Er","")</f>
      </c>
      <c r="S48" s="180">
        <f>IF(OR(D48&gt;C48,D48&lt;P48),"Er","")</f>
      </c>
      <c r="T48" s="58">
        <f>IF(OR(F48&lt;&gt;F63),"Er","")</f>
      </c>
      <c r="U48" s="58">
        <f>IF(OR(G48&lt;&gt;G63,G48&gt;F48),"Er","")</f>
      </c>
      <c r="V48" s="58">
        <f>IF(OR(H48&lt;&gt;H63),"Er","")</f>
      </c>
      <c r="W48" s="58">
        <f>IF(OR(I48&lt;&gt;I63,I48&lt;I44,I48&gt;H48),"Er","")</f>
      </c>
      <c r="X48" s="58">
        <f>IF(OR(J48&lt;&gt;J63),"Er","")</f>
      </c>
      <c r="Y48" s="58">
        <f>IF(OR(K48&lt;&gt;K63,K48&gt;J48),"Er","")</f>
      </c>
      <c r="Z48" s="58">
        <f>IF(OR(O48&lt;&gt;O63,O48&lt;P48,O48&gt;C48),"Er","")</f>
      </c>
      <c r="AA48" s="58">
        <f>IF(OR(P48&lt;&gt;P63,P48&gt;O48,P48&gt;D48),"Er","")</f>
      </c>
    </row>
    <row r="49" spans="2:27" ht="15.75">
      <c r="B49" s="284" t="s">
        <v>282</v>
      </c>
      <c r="C49" s="370">
        <f aca="true" t="shared" si="28" ref="C49:D52">SUM(F49,H49,J49)</f>
        <v>0</v>
      </c>
      <c r="D49" s="370">
        <f t="shared" si="28"/>
        <v>0</v>
      </c>
      <c r="E49" s="88">
        <v>1</v>
      </c>
      <c r="F49" s="424"/>
      <c r="G49" s="424"/>
      <c r="H49" s="424"/>
      <c r="I49" s="424"/>
      <c r="J49" s="424"/>
      <c r="K49" s="424"/>
      <c r="L49" s="178">
        <v>1</v>
      </c>
      <c r="M49" s="430">
        <f t="shared" si="26"/>
      </c>
      <c r="N49" s="430">
        <f t="shared" si="26"/>
      </c>
      <c r="O49" s="424"/>
      <c r="P49" s="425"/>
      <c r="R49" s="180">
        <f>IF(C49&lt;D49,"Er","")</f>
      </c>
      <c r="S49" s="180">
        <f>IF(OR(D49&gt;C49,D49&lt;P49),"Er","")</f>
      </c>
      <c r="T49" s="58"/>
      <c r="U49" s="58">
        <f>IF(G49&gt;F49,"Er","")</f>
      </c>
      <c r="V49" s="58"/>
      <c r="W49" s="58">
        <f>IF(I49&gt;H49,"Er","")</f>
      </c>
      <c r="X49" s="58"/>
      <c r="Y49" s="58">
        <f>IF(K49&gt;J49,"Er","")</f>
      </c>
      <c r="Z49" s="180">
        <f>IF(OR(O49&lt;P49,O49&gt;C49),"Er","")</f>
      </c>
      <c r="AA49" s="58">
        <f>IF(OR(P49&gt;D49,P49&gt;O49),"Er","")</f>
      </c>
    </row>
    <row r="50" spans="2:27" ht="15.75">
      <c r="B50" s="329" t="s">
        <v>284</v>
      </c>
      <c r="C50" s="371">
        <f t="shared" si="28"/>
        <v>0</v>
      </c>
      <c r="D50" s="371">
        <f t="shared" si="28"/>
        <v>0</v>
      </c>
      <c r="E50" s="89">
        <v>2</v>
      </c>
      <c r="F50" s="424"/>
      <c r="G50" s="424"/>
      <c r="H50" s="424"/>
      <c r="I50" s="424"/>
      <c r="J50" s="424"/>
      <c r="K50" s="424"/>
      <c r="L50" s="179">
        <v>2</v>
      </c>
      <c r="M50" s="430">
        <f t="shared" si="26"/>
      </c>
      <c r="N50" s="430">
        <f t="shared" si="26"/>
      </c>
      <c r="O50" s="424"/>
      <c r="P50" s="425"/>
      <c r="R50" s="180">
        <f>IF(C50&lt;D50,"Er","")</f>
      </c>
      <c r="S50" s="180">
        <f>IF(OR(D50&gt;C50,D50&lt;P50),"Er","")</f>
      </c>
      <c r="T50" s="58"/>
      <c r="U50" s="58">
        <f>IF(G50&gt;F50,"Er","")</f>
      </c>
      <c r="V50" s="58"/>
      <c r="W50" s="58">
        <f>IF(I50&gt;H50,"Er","")</f>
      </c>
      <c r="X50" s="58"/>
      <c r="Y50" s="58">
        <f>IF(K50&gt;J50,"Er","")</f>
      </c>
      <c r="Z50" s="180">
        <f>IF(OR(O50&lt;P50,O50&gt;C50),"Er","")</f>
      </c>
      <c r="AA50" s="58">
        <f>IF(OR(P50&gt;D50,P50&gt;O50),"Er","")</f>
      </c>
    </row>
    <row r="51" spans="2:27" ht="15.75">
      <c r="B51" s="330" t="s">
        <v>285</v>
      </c>
      <c r="C51" s="371">
        <f t="shared" si="28"/>
        <v>0</v>
      </c>
      <c r="D51" s="371">
        <f t="shared" si="28"/>
        <v>0</v>
      </c>
      <c r="E51" s="89">
        <v>3</v>
      </c>
      <c r="F51" s="424"/>
      <c r="G51" s="424"/>
      <c r="H51" s="424"/>
      <c r="I51" s="424"/>
      <c r="J51" s="424"/>
      <c r="K51" s="424"/>
      <c r="L51" s="179">
        <v>3</v>
      </c>
      <c r="M51" s="430">
        <f t="shared" si="26"/>
      </c>
      <c r="N51" s="430">
        <f t="shared" si="26"/>
      </c>
      <c r="O51" s="424"/>
      <c r="P51" s="425"/>
      <c r="R51" s="180">
        <f>IF(C51&lt;D51,"Er","")</f>
      </c>
      <c r="S51" s="180">
        <f>IF(OR(D51&gt;C51,D51&lt;P51),"Er","")</f>
      </c>
      <c r="T51" s="58"/>
      <c r="U51" s="58">
        <f>IF(G51&gt;F51,"Er","")</f>
      </c>
      <c r="V51" s="58"/>
      <c r="W51" s="58">
        <f>IF(I51&gt;H51,"Er","")</f>
      </c>
      <c r="X51" s="58"/>
      <c r="Y51" s="58">
        <f>IF(K51&gt;J51,"Er","")</f>
      </c>
      <c r="Z51" s="180">
        <f>IF(OR(O51&lt;P51,O51&gt;C51),"Er","")</f>
      </c>
      <c r="AA51" s="58">
        <f>IF(OR(P51&gt;D51,P51&gt;O51),"Er","")</f>
      </c>
    </row>
    <row r="52" spans="2:27" ht="15.75" customHeight="1">
      <c r="B52" s="331" t="s">
        <v>192</v>
      </c>
      <c r="C52" s="369">
        <f t="shared" si="28"/>
        <v>0</v>
      </c>
      <c r="D52" s="369">
        <f t="shared" si="28"/>
        <v>0</v>
      </c>
      <c r="E52" s="90">
        <v>4</v>
      </c>
      <c r="F52" s="431"/>
      <c r="G52" s="431"/>
      <c r="H52" s="431"/>
      <c r="I52" s="431"/>
      <c r="J52" s="431"/>
      <c r="K52" s="431"/>
      <c r="L52" s="453">
        <v>4</v>
      </c>
      <c r="M52" s="430">
        <f t="shared" si="26"/>
      </c>
      <c r="N52" s="430">
        <f t="shared" si="26"/>
      </c>
      <c r="O52" s="431"/>
      <c r="P52" s="433"/>
      <c r="R52" s="180">
        <f>IF(OR(C52&lt;D52,C52&gt;C48),"Er","")</f>
      </c>
      <c r="S52" s="180">
        <f>IF(OR(D52&gt;C52,D52&gt;D48,D52&lt;P52),"Er","")</f>
      </c>
      <c r="T52" s="180">
        <f>IF(F52&gt;F48,"Er","")</f>
      </c>
      <c r="U52" s="180">
        <f>IF(OR(G52&gt;G48,G52&gt;F52),"Er","")</f>
      </c>
      <c r="V52" s="180">
        <f>IF(H52&gt;H48,"Er","")</f>
      </c>
      <c r="W52" s="180">
        <f>IF(OR(I52&gt;I48,I52&gt;H52),"Er","")</f>
      </c>
      <c r="X52" s="180">
        <f>IF(J52&gt;J48,"Er","")</f>
      </c>
      <c r="Y52" s="180">
        <f>IF(OR(K52&gt;K48,K52&gt;J52),"Er","")</f>
      </c>
      <c r="Z52" s="180">
        <f>IF(OR(O52&lt;P52,O52&gt;C52,O52&gt;O48),"Er","")</f>
      </c>
      <c r="AA52" s="180">
        <f>IF(OR(P52&gt;D52,P52&gt;O52,P52&gt;P48),"Er","")</f>
      </c>
    </row>
    <row r="53" spans="2:27" s="170" customFormat="1" ht="15.75">
      <c r="B53" s="393" t="s">
        <v>308</v>
      </c>
      <c r="C53" s="378">
        <f>SUM(C54:C62)</f>
        <v>0</v>
      </c>
      <c r="D53" s="378">
        <f>SUM(D54:D62)</f>
        <v>0</v>
      </c>
      <c r="E53" s="394" t="s">
        <v>297</v>
      </c>
      <c r="F53" s="366">
        <f aca="true" t="shared" si="29" ref="F53:K53">F48</f>
        <v>0</v>
      </c>
      <c r="G53" s="366">
        <f t="shared" si="29"/>
        <v>0</v>
      </c>
      <c r="H53" s="366">
        <f t="shared" si="29"/>
        <v>0</v>
      </c>
      <c r="I53" s="366">
        <f t="shared" si="29"/>
        <v>0</v>
      </c>
      <c r="J53" s="366">
        <f t="shared" si="29"/>
        <v>0</v>
      </c>
      <c r="K53" s="366">
        <f t="shared" si="29"/>
        <v>0</v>
      </c>
      <c r="L53" s="394" t="s">
        <v>297</v>
      </c>
      <c r="M53" s="395"/>
      <c r="N53" s="395"/>
      <c r="O53" s="366">
        <f>O48</f>
        <v>0</v>
      </c>
      <c r="P53" s="366">
        <f>P48</f>
        <v>0</v>
      </c>
      <c r="Q53" s="194"/>
      <c r="R53" s="58">
        <f>IF(OR(C53&lt;D53,C53&lt;O53,C53&lt;&gt;C48),"Er","")</f>
      </c>
      <c r="S53" s="58">
        <f>IF(OR(D53&gt;C53,D53&lt;P53,D53&lt;&gt;D48),"Er","")</f>
      </c>
      <c r="T53" s="58">
        <f aca="true" t="shared" si="30" ref="T53:Y53">IF(AND(F53&lt;&gt;SUM(F54:F62),F53&lt;&gt;""),"Er","")</f>
      </c>
      <c r="U53" s="58">
        <f t="shared" si="30"/>
      </c>
      <c r="V53" s="58">
        <f t="shared" si="30"/>
      </c>
      <c r="W53" s="58">
        <f t="shared" si="30"/>
      </c>
      <c r="X53" s="58">
        <f t="shared" si="30"/>
      </c>
      <c r="Y53" s="58">
        <f t="shared" si="30"/>
      </c>
      <c r="Z53" s="58">
        <f>IF(OR(O53&lt;P53,O53&gt;C53,AND(O53&lt;&gt;SUM(O54:O62),O53&lt;&gt;"")),"Er","")</f>
      </c>
      <c r="AA53" s="58">
        <f>IF(OR(P53&gt;O53,P53&gt;D53,AND(P53&lt;&gt;SUM(P54:P62),P53&lt;&gt;"")),"Er","")</f>
      </c>
    </row>
    <row r="54" spans="2:27" s="170" customFormat="1" ht="15.75">
      <c r="B54" s="332" t="s">
        <v>298</v>
      </c>
      <c r="C54" s="370">
        <f aca="true" t="shared" si="31" ref="C54:C62">SUM(F54,H54,J54)</f>
        <v>0</v>
      </c>
      <c r="D54" s="370">
        <f aca="true" t="shared" si="32" ref="D54:D62">SUM(G54,I54,K54)</f>
        <v>0</v>
      </c>
      <c r="E54" s="195">
        <v>1</v>
      </c>
      <c r="F54" s="438"/>
      <c r="G54" s="438"/>
      <c r="H54" s="438"/>
      <c r="I54" s="438"/>
      <c r="J54" s="438"/>
      <c r="K54" s="438"/>
      <c r="L54" s="440">
        <v>1</v>
      </c>
      <c r="M54" s="441">
        <f aca="true" t="shared" si="33" ref="M54:M62">IF(SUM(C54)&lt;&gt;0,SUM(C54),"")</f>
      </c>
      <c r="N54" s="441">
        <f aca="true" t="shared" si="34" ref="N54:N62">IF(SUM(D54)&lt;&gt;0,SUM(D54),"")</f>
      </c>
      <c r="O54" s="438"/>
      <c r="P54" s="442"/>
      <c r="Q54" s="194"/>
      <c r="R54" s="58">
        <f>IF(OR(C54&lt;D54,C54&lt;O54),"Er","")</f>
      </c>
      <c r="S54" s="58">
        <f>IF(D54&gt;C54,"Er","")</f>
      </c>
      <c r="T54" s="58">
        <f>IF(F54&gt;F53,"Er","")</f>
      </c>
      <c r="U54" s="58">
        <f>IF(OR(G54&gt;G53,G54&gt;F54),"Er","")</f>
      </c>
      <c r="V54" s="58">
        <f>IF(H54&gt;H53,"Er","")</f>
      </c>
      <c r="W54" s="58">
        <f>IF(OR(I54&gt;H54,I54&gt;I53),"Er","")</f>
      </c>
      <c r="X54" s="58">
        <f>IF(J54&gt;J53,"Er","")</f>
      </c>
      <c r="Y54" s="58">
        <f>IF(OR(K54&gt;J54,K54&gt;K53),"Er","")</f>
      </c>
      <c r="Z54" s="58">
        <f>IF(OR(O54&gt;C54,O54&gt;O53,O54&lt;P54),"Er","")</f>
      </c>
      <c r="AA54" s="58">
        <f>IF(OR(P54&gt;O54,P54&gt;D54,P54&gt;P53),"Er","")</f>
      </c>
    </row>
    <row r="55" spans="2:27" s="170" customFormat="1" ht="15.75">
      <c r="B55" s="288" t="s">
        <v>299</v>
      </c>
      <c r="C55" s="371">
        <f t="shared" si="31"/>
        <v>0</v>
      </c>
      <c r="D55" s="371">
        <f t="shared" si="32"/>
        <v>0</v>
      </c>
      <c r="E55" s="196">
        <v>2</v>
      </c>
      <c r="F55" s="438"/>
      <c r="G55" s="438"/>
      <c r="H55" s="438"/>
      <c r="I55" s="438"/>
      <c r="J55" s="438"/>
      <c r="K55" s="438"/>
      <c r="L55" s="443">
        <v>2</v>
      </c>
      <c r="M55" s="441">
        <f t="shared" si="33"/>
      </c>
      <c r="N55" s="441">
        <f t="shared" si="34"/>
      </c>
      <c r="O55" s="438"/>
      <c r="P55" s="442"/>
      <c r="Q55" s="194"/>
      <c r="R55" s="58">
        <f aca="true" t="shared" si="35" ref="R55:R62">IF(OR(C55&lt;D55,C55&lt;O55),"Er","")</f>
      </c>
      <c r="S55" s="58">
        <f aca="true" t="shared" si="36" ref="S55:S62">IF(D55&gt;C55,"Er","")</f>
      </c>
      <c r="T55" s="58">
        <f>IF(F55&gt;F53,"Er","")</f>
      </c>
      <c r="U55" s="58">
        <f>IF(OR(G55&gt;G53,G55&gt;F55),"Er","")</f>
      </c>
      <c r="V55" s="58">
        <f>IF(H55&gt;H53,"Er","")</f>
      </c>
      <c r="W55" s="58">
        <f>IF(OR(I55&gt;H55,I55&gt;I53),"Er","")</f>
      </c>
      <c r="X55" s="58">
        <f>IF(J55&gt;J53,"Er","")</f>
      </c>
      <c r="Y55" s="58">
        <f>IF(OR(K55&gt;J55,K55&gt;K53),"Er","")</f>
      </c>
      <c r="Z55" s="58">
        <f>IF(OR(O55&gt;C55,O55&gt;O53,O55&lt;P55),"Er","")</f>
      </c>
      <c r="AA55" s="58">
        <f>IF(OR(P55&gt;O55,P55&gt;D55,P55&gt;P53),"Er","")</f>
      </c>
    </row>
    <row r="56" spans="2:27" s="170" customFormat="1" ht="15.75">
      <c r="B56" s="288" t="s">
        <v>300</v>
      </c>
      <c r="C56" s="371">
        <f t="shared" si="31"/>
        <v>0</v>
      </c>
      <c r="D56" s="371">
        <f t="shared" si="32"/>
        <v>0</v>
      </c>
      <c r="E56" s="196">
        <v>3</v>
      </c>
      <c r="F56" s="438"/>
      <c r="G56" s="438"/>
      <c r="H56" s="438"/>
      <c r="I56" s="438"/>
      <c r="J56" s="438"/>
      <c r="K56" s="438"/>
      <c r="L56" s="443">
        <v>3</v>
      </c>
      <c r="M56" s="441">
        <f t="shared" si="33"/>
      </c>
      <c r="N56" s="441">
        <f t="shared" si="34"/>
      </c>
      <c r="O56" s="438"/>
      <c r="P56" s="442"/>
      <c r="Q56" s="194"/>
      <c r="R56" s="58">
        <f t="shared" si="35"/>
      </c>
      <c r="S56" s="58">
        <f t="shared" si="36"/>
      </c>
      <c r="T56" s="58">
        <f>IF(F56&gt;F53,"Er","")</f>
      </c>
      <c r="U56" s="58">
        <f>IF(OR(G56&gt;G53,G56&gt;F56),"Er","")</f>
      </c>
      <c r="V56" s="58">
        <f>IF(H56&gt;H53,"Er","")</f>
      </c>
      <c r="W56" s="58">
        <f>IF(OR(I56&gt;H56,I56&gt;I53),"Er","")</f>
      </c>
      <c r="X56" s="58">
        <f>IF(J56&gt;J53,"Er","")</f>
      </c>
      <c r="Y56" s="58">
        <f>IF(OR(K56&gt;J56,K56&gt;K53),"Er","")</f>
      </c>
      <c r="Z56" s="58">
        <f>IF(OR(O56&gt;C56,O56&gt;O53,O56&lt;P56),"Er","")</f>
      </c>
      <c r="AA56" s="58">
        <f>IF(OR(P56&gt;O56,P56&gt;D56,P56&gt;P53),"Er","")</f>
      </c>
    </row>
    <row r="57" spans="2:27" s="170" customFormat="1" ht="15.75">
      <c r="B57" s="288" t="s">
        <v>301</v>
      </c>
      <c r="C57" s="371">
        <f t="shared" si="31"/>
        <v>0</v>
      </c>
      <c r="D57" s="371">
        <f t="shared" si="32"/>
        <v>0</v>
      </c>
      <c r="E57" s="196">
        <v>4</v>
      </c>
      <c r="F57" s="438"/>
      <c r="G57" s="438"/>
      <c r="H57" s="438"/>
      <c r="I57" s="438"/>
      <c r="J57" s="438"/>
      <c r="K57" s="438"/>
      <c r="L57" s="443">
        <v>4</v>
      </c>
      <c r="M57" s="441">
        <f t="shared" si="33"/>
      </c>
      <c r="N57" s="441">
        <f t="shared" si="34"/>
      </c>
      <c r="O57" s="438"/>
      <c r="P57" s="442"/>
      <c r="Q57" s="194"/>
      <c r="R57" s="58">
        <f t="shared" si="35"/>
      </c>
      <c r="S57" s="58">
        <f t="shared" si="36"/>
      </c>
      <c r="T57" s="58">
        <f>IF(F57&gt;F53,"Er","")</f>
      </c>
      <c r="U57" s="58">
        <f>IF(OR(G57&gt;G53,G57&gt;F57),"Er","")</f>
      </c>
      <c r="V57" s="58">
        <f>IF(H57&gt;H53,"Er","")</f>
      </c>
      <c r="W57" s="58">
        <f>IF(OR(I57&gt;H57,I57&gt;I53),"Er","")</f>
      </c>
      <c r="X57" s="58">
        <f>IF(J57&gt;J53,"Er","")</f>
      </c>
      <c r="Y57" s="58">
        <f>IF(OR(K57&gt;J57,K57&gt;K53),"Er","")</f>
      </c>
      <c r="Z57" s="58">
        <f>IF(OR(O57&gt;C57,O57&gt;O53,O57&lt;P57),"Er","")</f>
      </c>
      <c r="AA57" s="58">
        <f>IF(OR(P57&gt;O57,P57&gt;D57,P57&gt;P53),"Er","")</f>
      </c>
    </row>
    <row r="58" spans="2:27" s="170" customFormat="1" ht="15.75">
      <c r="B58" s="288" t="s">
        <v>302</v>
      </c>
      <c r="C58" s="371">
        <f t="shared" si="31"/>
        <v>0</v>
      </c>
      <c r="D58" s="371">
        <f t="shared" si="32"/>
        <v>0</v>
      </c>
      <c r="E58" s="196">
        <v>5</v>
      </c>
      <c r="F58" s="438"/>
      <c r="G58" s="438"/>
      <c r="H58" s="438"/>
      <c r="I58" s="438"/>
      <c r="J58" s="438"/>
      <c r="K58" s="438"/>
      <c r="L58" s="443">
        <v>5</v>
      </c>
      <c r="M58" s="441">
        <f t="shared" si="33"/>
      </c>
      <c r="N58" s="441">
        <f t="shared" si="34"/>
      </c>
      <c r="O58" s="438"/>
      <c r="P58" s="442"/>
      <c r="Q58" s="194"/>
      <c r="R58" s="58">
        <f t="shared" si="35"/>
      </c>
      <c r="S58" s="58">
        <f t="shared" si="36"/>
      </c>
      <c r="T58" s="58">
        <f>IF(F58&gt;F53,"Er","")</f>
      </c>
      <c r="U58" s="58">
        <f>IF(OR(G58&gt;G53,G58&gt;F58),"Er","")</f>
      </c>
      <c r="V58" s="58">
        <f>IF(H58&gt;H53,"Er","")</f>
      </c>
      <c r="W58" s="58">
        <f>IF(OR(I58&gt;H58,I58&gt;I53),"Er","")</f>
      </c>
      <c r="X58" s="58">
        <f>IF(J58&gt;J53,"Er","")</f>
      </c>
      <c r="Y58" s="58">
        <f>IF(OR(K58&gt;J58,K58&gt;K53),"Er","")</f>
      </c>
      <c r="Z58" s="58">
        <f>IF(OR(O58&gt;C58,O58&gt;O53,O58&lt;P58),"Er","")</f>
      </c>
      <c r="AA58" s="58">
        <f>IF(OR(P58&gt;O58,P58&gt;D58,P58&gt;P53),"Er","")</f>
      </c>
    </row>
    <row r="59" spans="2:27" s="170" customFormat="1" ht="15.75">
      <c r="B59" s="288" t="s">
        <v>303</v>
      </c>
      <c r="C59" s="371">
        <f t="shared" si="31"/>
        <v>0</v>
      </c>
      <c r="D59" s="371">
        <f t="shared" si="32"/>
        <v>0</v>
      </c>
      <c r="E59" s="196">
        <v>6</v>
      </c>
      <c r="F59" s="438"/>
      <c r="G59" s="438"/>
      <c r="H59" s="438"/>
      <c r="I59" s="438"/>
      <c r="J59" s="438"/>
      <c r="K59" s="438"/>
      <c r="L59" s="443">
        <v>6</v>
      </c>
      <c r="M59" s="441">
        <f t="shared" si="33"/>
      </c>
      <c r="N59" s="441">
        <f t="shared" si="34"/>
      </c>
      <c r="O59" s="438"/>
      <c r="P59" s="442"/>
      <c r="Q59" s="194"/>
      <c r="R59" s="58">
        <f t="shared" si="35"/>
      </c>
      <c r="S59" s="58">
        <f t="shared" si="36"/>
      </c>
      <c r="T59" s="58">
        <f>IF(F59&gt;F53,"Er","")</f>
      </c>
      <c r="U59" s="58">
        <f>IF(OR(G59&gt;G53,G59&gt;F59),"Er","")</f>
      </c>
      <c r="V59" s="58">
        <f>IF(H59&gt;H53,"Er","")</f>
      </c>
      <c r="W59" s="58">
        <f>IF(OR(I59&gt;H59,I59&gt;I53),"Er","")</f>
      </c>
      <c r="X59" s="58">
        <f>IF(J59&gt;J53,"Er","")</f>
      </c>
      <c r="Y59" s="58">
        <f>IF(OR(K59&gt;J59,K59&gt;K53),"Er","")</f>
      </c>
      <c r="Z59" s="58">
        <f>IF(OR(O59&gt;C59,O59&gt;O53,O59&lt;P59),"Er","")</f>
      </c>
      <c r="AA59" s="58">
        <f>IF(OR(P59&gt;O59,P59&gt;D59,P59&gt;P53),"Er","")</f>
      </c>
    </row>
    <row r="60" spans="2:27" s="170" customFormat="1" ht="15.75">
      <c r="B60" s="288" t="s">
        <v>304</v>
      </c>
      <c r="C60" s="371">
        <f t="shared" si="31"/>
        <v>0</v>
      </c>
      <c r="D60" s="371">
        <f t="shared" si="32"/>
        <v>0</v>
      </c>
      <c r="E60" s="196">
        <v>7</v>
      </c>
      <c r="F60" s="438"/>
      <c r="G60" s="438"/>
      <c r="H60" s="438"/>
      <c r="I60" s="438"/>
      <c r="J60" s="438"/>
      <c r="K60" s="438"/>
      <c r="L60" s="443">
        <v>7</v>
      </c>
      <c r="M60" s="441">
        <f t="shared" si="33"/>
      </c>
      <c r="N60" s="441">
        <f t="shared" si="34"/>
      </c>
      <c r="O60" s="438"/>
      <c r="P60" s="442"/>
      <c r="Q60" s="194"/>
      <c r="R60" s="58">
        <f t="shared" si="35"/>
      </c>
      <c r="S60" s="58">
        <f t="shared" si="36"/>
      </c>
      <c r="T60" s="58">
        <f>IF(F60&gt;F53,"Er","")</f>
      </c>
      <c r="U60" s="58">
        <f>IF(OR(G60&gt;G53,G60&gt;F60),"Er","")</f>
      </c>
      <c r="V60" s="58">
        <f>IF(H60&gt;H53,"Er","")</f>
      </c>
      <c r="W60" s="58">
        <f>IF(OR(I60&gt;H60,I60&gt;I53),"Er","")</f>
      </c>
      <c r="X60" s="58">
        <f>IF(J60&gt;J53,"Er","")</f>
      </c>
      <c r="Y60" s="58">
        <f>IF(OR(K60&gt;J60,K60&gt;K53),"Er","")</f>
      </c>
      <c r="Z60" s="58">
        <f>IF(OR(O60&gt;C60,O60&gt;O53,O60&lt;P60),"Er","")</f>
      </c>
      <c r="AA60" s="58">
        <f>IF(OR(P60&gt;O60,P60&gt;D60,P60&gt;P53),"Er","")</f>
      </c>
    </row>
    <row r="61" spans="2:27" s="170" customFormat="1" ht="15.75">
      <c r="B61" s="288" t="s">
        <v>305</v>
      </c>
      <c r="C61" s="372">
        <f t="shared" si="31"/>
        <v>0</v>
      </c>
      <c r="D61" s="372">
        <f t="shared" si="32"/>
        <v>0</v>
      </c>
      <c r="E61" s="196">
        <v>8</v>
      </c>
      <c r="F61" s="451"/>
      <c r="G61" s="451"/>
      <c r="H61" s="451"/>
      <c r="I61" s="451"/>
      <c r="J61" s="451"/>
      <c r="K61" s="451"/>
      <c r="L61" s="443">
        <v>8</v>
      </c>
      <c r="M61" s="441">
        <f t="shared" si="33"/>
      </c>
      <c r="N61" s="441">
        <f t="shared" si="34"/>
      </c>
      <c r="O61" s="451"/>
      <c r="P61" s="452"/>
      <c r="Q61" s="194"/>
      <c r="R61" s="58">
        <f t="shared" si="35"/>
      </c>
      <c r="S61" s="58">
        <f t="shared" si="36"/>
      </c>
      <c r="T61" s="58">
        <f>IF(F61&gt;F53,"Er","")</f>
      </c>
      <c r="U61" s="58">
        <f>IF(OR(G61&gt;G53,G61&gt;F61),"Er","")</f>
      </c>
      <c r="V61" s="58">
        <f>IF(H61&gt;H53,"Er","")</f>
      </c>
      <c r="W61" s="58">
        <f>IF(OR(I61&gt;H61,I61&gt;I53),"Er","")</f>
      </c>
      <c r="X61" s="58">
        <f>IF(J61&gt;J53,"Er","")</f>
      </c>
      <c r="Y61" s="58">
        <f>IF(OR(K61&gt;J61,K61&gt;K53),"Er","")</f>
      </c>
      <c r="Z61" s="58">
        <f>IF(OR(O61&gt;C61,O61&gt;O53,O61&lt;P61),"Er","")</f>
      </c>
      <c r="AA61" s="58">
        <f>IF(OR(P61&gt;O61,P61&gt;D61,P61&gt;P53),"Er","")</f>
      </c>
    </row>
    <row r="62" spans="2:27" s="170" customFormat="1" ht="15.75">
      <c r="B62" s="333" t="s">
        <v>306</v>
      </c>
      <c r="C62" s="372">
        <f t="shared" si="31"/>
        <v>0</v>
      </c>
      <c r="D62" s="372">
        <f t="shared" si="32"/>
        <v>0</v>
      </c>
      <c r="E62" s="197">
        <v>9</v>
      </c>
      <c r="F62" s="451"/>
      <c r="G62" s="451"/>
      <c r="H62" s="451"/>
      <c r="I62" s="451"/>
      <c r="J62" s="451"/>
      <c r="K62" s="451"/>
      <c r="L62" s="446">
        <v>9</v>
      </c>
      <c r="M62" s="441">
        <f t="shared" si="33"/>
      </c>
      <c r="N62" s="441">
        <f t="shared" si="34"/>
      </c>
      <c r="O62" s="451"/>
      <c r="P62" s="452"/>
      <c r="Q62" s="194"/>
      <c r="R62" s="58">
        <f t="shared" si="35"/>
      </c>
      <c r="S62" s="58">
        <f t="shared" si="36"/>
      </c>
      <c r="T62" s="58">
        <f>IF(F62&gt;F53,"Er","")</f>
      </c>
      <c r="U62" s="58">
        <f>IF(OR(G62&gt;G53,G62&gt;F62),"Er","")</f>
      </c>
      <c r="V62" s="58">
        <f>IF(H62&gt;H53,"Er","")</f>
      </c>
      <c r="W62" s="58">
        <f>IF(OR(I62&gt;H62,I62&gt;I53),"Er","")</f>
      </c>
      <c r="X62" s="58">
        <f>IF(J62&gt;J53,"Er","")</f>
      </c>
      <c r="Y62" s="58">
        <f>IF(OR(K62&gt;J62,K62&gt;K53),"Er","")</f>
      </c>
      <c r="Z62" s="58">
        <f>IF(OR(O62&gt;C62,O62&gt;O53,O62&lt;P62),"Er","")</f>
      </c>
      <c r="AA62" s="58">
        <f>IF(OR(P62&gt;O62,P62&gt;D62,P62&gt;P53),"Er","")</f>
      </c>
    </row>
    <row r="63" spans="2:27" s="170" customFormat="1" ht="15.75">
      <c r="B63" s="396" t="s">
        <v>309</v>
      </c>
      <c r="C63" s="366">
        <f>SUM(C64:C71)</f>
        <v>0</v>
      </c>
      <c r="D63" s="366">
        <f>SUM(D64:D71)</f>
        <v>0</v>
      </c>
      <c r="E63" s="394" t="s">
        <v>310</v>
      </c>
      <c r="F63" s="366">
        <f aca="true" t="shared" si="37" ref="F63:K63">F48</f>
        <v>0</v>
      </c>
      <c r="G63" s="366">
        <f t="shared" si="37"/>
        <v>0</v>
      </c>
      <c r="H63" s="366">
        <f t="shared" si="37"/>
        <v>0</v>
      </c>
      <c r="I63" s="366">
        <f t="shared" si="37"/>
        <v>0</v>
      </c>
      <c r="J63" s="366">
        <f t="shared" si="37"/>
        <v>0</v>
      </c>
      <c r="K63" s="366">
        <f t="shared" si="37"/>
        <v>0</v>
      </c>
      <c r="L63" s="394" t="s">
        <v>310</v>
      </c>
      <c r="M63" s="395"/>
      <c r="N63" s="395"/>
      <c r="O63" s="366">
        <f>O48</f>
        <v>0</v>
      </c>
      <c r="P63" s="366">
        <f>P48</f>
        <v>0</v>
      </c>
      <c r="Q63" s="194"/>
      <c r="R63" s="58">
        <f>IF(OR(C63&lt;D63,C63&lt;O63,C63&lt;&gt;C48),"Er","")</f>
      </c>
      <c r="S63" s="58">
        <f>IF(OR(D63&gt;C63,D63&lt;P63,D63&lt;&gt;D48),"Er","")</f>
      </c>
      <c r="T63" s="58">
        <f aca="true" t="shared" si="38" ref="T63:Y63">IF(AND(F63&lt;&gt;SUM(F64:F71),F63&lt;&gt;0),"Er","")</f>
      </c>
      <c r="U63" s="58">
        <f t="shared" si="38"/>
      </c>
      <c r="V63" s="58">
        <f t="shared" si="38"/>
      </c>
      <c r="W63" s="58">
        <f t="shared" si="38"/>
      </c>
      <c r="X63" s="58">
        <f t="shared" si="38"/>
      </c>
      <c r="Y63" s="58">
        <f t="shared" si="38"/>
      </c>
      <c r="Z63" s="58">
        <f>IF(OR(O63&lt;P63,O63&gt;C63,AND(O63&lt;&gt;SUM(O64:O71),O63&lt;&gt;0)),"Er","")</f>
      </c>
      <c r="AA63" s="58">
        <f>IF(OR(P63&gt;O63,P63&gt;D63,AND(P63&lt;&gt;SUM(P64:P71),P63&lt;&gt;0)),"Er","")</f>
      </c>
    </row>
    <row r="64" spans="2:27" s="170" customFormat="1" ht="15.75">
      <c r="B64" s="334" t="s">
        <v>363</v>
      </c>
      <c r="C64" s="370">
        <f aca="true" t="shared" si="39" ref="C64:C71">SUM(F64,H64,J64)</f>
        <v>0</v>
      </c>
      <c r="D64" s="370">
        <f aca="true" t="shared" si="40" ref="D64:D71">SUM(G64,I64,K64)</f>
        <v>0</v>
      </c>
      <c r="E64" s="195">
        <v>1</v>
      </c>
      <c r="F64" s="438"/>
      <c r="G64" s="438"/>
      <c r="H64" s="438"/>
      <c r="I64" s="438"/>
      <c r="J64" s="438"/>
      <c r="K64" s="438"/>
      <c r="L64" s="440">
        <v>1</v>
      </c>
      <c r="M64" s="441">
        <f aca="true" t="shared" si="41" ref="M64:M71">IF(SUM(C64)&lt;&gt;0,SUM(C64),"")</f>
      </c>
      <c r="N64" s="441">
        <f aca="true" t="shared" si="42" ref="N64:N71">IF(SUM(D64)&lt;&gt;0,SUM(D64),"")</f>
      </c>
      <c r="O64" s="438"/>
      <c r="P64" s="442"/>
      <c r="Q64" s="194"/>
      <c r="R64" s="58">
        <f>IF(OR(C64&lt;D64,C64&lt;O64),"Er","")</f>
      </c>
      <c r="S64" s="58">
        <f>IF(D64&gt;C64,"Er","")</f>
      </c>
      <c r="T64" s="58">
        <f>IF(F64&gt;F63,"Er","")</f>
      </c>
      <c r="U64" s="58">
        <f>IF(OR(G64&gt;G63,G64&gt;F64),"Er","")</f>
      </c>
      <c r="V64" s="58">
        <f>IF(H64&gt;H63,"Er","")</f>
      </c>
      <c r="W64" s="58">
        <f>IF(OR(I64&gt;H64,I64&gt;I63),"Er","")</f>
      </c>
      <c r="X64" s="58">
        <f>IF(J64&gt;J63,"Er","")</f>
      </c>
      <c r="Y64" s="58">
        <f>IF(OR(K64&gt;J64,K64&gt;K63),"Er","")</f>
      </c>
      <c r="Z64" s="58">
        <f>IF(OR(O64&gt;C64,O64&gt;O63,O64&lt;P64),"Er","")</f>
      </c>
      <c r="AA64" s="58">
        <f>IF(OR(P64&gt;O64,P64&gt;D64,P64&gt;P63),"Er","")</f>
      </c>
    </row>
    <row r="65" spans="2:27" s="170" customFormat="1" ht="15.75">
      <c r="B65" s="288" t="s">
        <v>364</v>
      </c>
      <c r="C65" s="368">
        <f t="shared" si="39"/>
        <v>0</v>
      </c>
      <c r="D65" s="368">
        <f t="shared" si="40"/>
        <v>0</v>
      </c>
      <c r="E65" s="196">
        <v>2</v>
      </c>
      <c r="F65" s="438"/>
      <c r="G65" s="438"/>
      <c r="H65" s="438"/>
      <c r="I65" s="438"/>
      <c r="J65" s="438"/>
      <c r="K65" s="438"/>
      <c r="L65" s="443">
        <v>2</v>
      </c>
      <c r="M65" s="441">
        <f t="shared" si="41"/>
      </c>
      <c r="N65" s="441">
        <f t="shared" si="42"/>
      </c>
      <c r="O65" s="438"/>
      <c r="P65" s="442"/>
      <c r="Q65" s="194"/>
      <c r="R65" s="58">
        <f aca="true" t="shared" si="43" ref="R65:R71">IF(OR(C65&lt;D65,C65&lt;O65),"Er","")</f>
      </c>
      <c r="S65" s="58">
        <f aca="true" t="shared" si="44" ref="S65:S71">IF(D65&gt;C65,"Er","")</f>
      </c>
      <c r="T65" s="58">
        <f>IF(F65&gt;F63,"Er","")</f>
      </c>
      <c r="U65" s="58">
        <f>IF(OR(G65&gt;G63,G65&gt;F65),"Er","")</f>
      </c>
      <c r="V65" s="58">
        <f>IF(H65&gt;H63,"Er","")</f>
      </c>
      <c r="W65" s="58">
        <f>IF(OR(I65&gt;H65,I65&gt;I63),"Er","")</f>
      </c>
      <c r="X65" s="58">
        <f>IF(J65&gt;J63,"Er","")</f>
      </c>
      <c r="Y65" s="58">
        <f>IF(OR(K65&gt;J65,K65&gt;K63),"Er","")</f>
      </c>
      <c r="Z65" s="58">
        <f>IF(OR(O65&gt;C65,O65&gt;O63,O65&lt;P65),"Er","")</f>
      </c>
      <c r="AA65" s="58">
        <f>IF(OR(P65&gt;O65,P65&gt;D65,P65&gt;P63),"Er","")</f>
      </c>
    </row>
    <row r="66" spans="2:27" s="170" customFormat="1" ht="15.75">
      <c r="B66" s="288" t="s">
        <v>311</v>
      </c>
      <c r="C66" s="371">
        <f t="shared" si="39"/>
        <v>0</v>
      </c>
      <c r="D66" s="371">
        <f t="shared" si="40"/>
        <v>0</v>
      </c>
      <c r="E66" s="196">
        <v>3</v>
      </c>
      <c r="F66" s="438"/>
      <c r="G66" s="438"/>
      <c r="H66" s="438"/>
      <c r="I66" s="438"/>
      <c r="J66" s="438"/>
      <c r="K66" s="438"/>
      <c r="L66" s="443">
        <v>3</v>
      </c>
      <c r="M66" s="441">
        <f t="shared" si="41"/>
      </c>
      <c r="N66" s="441">
        <f t="shared" si="42"/>
      </c>
      <c r="O66" s="438"/>
      <c r="P66" s="442"/>
      <c r="Q66" s="194"/>
      <c r="R66" s="58">
        <f t="shared" si="43"/>
      </c>
      <c r="S66" s="58">
        <f t="shared" si="44"/>
      </c>
      <c r="T66" s="58">
        <f>IF(F66&gt;F63,"Er","")</f>
      </c>
      <c r="U66" s="58">
        <f>IF(OR(G66&gt;G63,G66&gt;F66),"Er","")</f>
      </c>
      <c r="V66" s="58">
        <f>IF(H66&gt;H63,"Er","")</f>
      </c>
      <c r="W66" s="58">
        <f>IF(OR(I66&gt;H66,I66&gt;I63),"Er","")</f>
      </c>
      <c r="X66" s="58">
        <f>IF(J66&gt;J63,"Er","")</f>
      </c>
      <c r="Y66" s="58">
        <f>IF(OR(K66&gt;J66,K66&gt;K63),"Er","")</f>
      </c>
      <c r="Z66" s="58">
        <f>IF(OR(O66&gt;C66,O66&gt;O63,O66&lt;P66),"Er","")</f>
      </c>
      <c r="AA66" s="58">
        <f>IF(OR(P66&gt;O66,P66&gt;D66,P66&gt;P63),"Er","")</f>
      </c>
    </row>
    <row r="67" spans="2:27" s="170" customFormat="1" ht="15.75">
      <c r="B67" s="288" t="s">
        <v>312</v>
      </c>
      <c r="C67" s="371">
        <f t="shared" si="39"/>
        <v>0</v>
      </c>
      <c r="D67" s="371">
        <f t="shared" si="40"/>
        <v>0</v>
      </c>
      <c r="E67" s="196">
        <v>4</v>
      </c>
      <c r="F67" s="438"/>
      <c r="G67" s="438"/>
      <c r="H67" s="438"/>
      <c r="I67" s="438"/>
      <c r="J67" s="438"/>
      <c r="K67" s="438"/>
      <c r="L67" s="443">
        <v>4</v>
      </c>
      <c r="M67" s="441">
        <f t="shared" si="41"/>
      </c>
      <c r="N67" s="441">
        <f t="shared" si="42"/>
      </c>
      <c r="O67" s="438"/>
      <c r="P67" s="442"/>
      <c r="Q67" s="194"/>
      <c r="R67" s="58">
        <f t="shared" si="43"/>
      </c>
      <c r="S67" s="58">
        <f t="shared" si="44"/>
      </c>
      <c r="T67" s="58">
        <f>IF(F67&gt;F63,"Er","")</f>
      </c>
      <c r="U67" s="58">
        <f>IF(OR(G67&gt;G63,G67&gt;F67),"Er","")</f>
      </c>
      <c r="V67" s="58">
        <f>IF(H67&gt;H63,"Er","")</f>
      </c>
      <c r="W67" s="58">
        <f>IF(OR(I67&gt;H67,I67&gt;I63),"Er","")</f>
      </c>
      <c r="X67" s="58">
        <f>IF(J67&gt;J63,"Er","")</f>
      </c>
      <c r="Y67" s="58">
        <f>IF(OR(K67&gt;J67,K67&gt;K63),"Er","")</f>
      </c>
      <c r="Z67" s="58">
        <f>IF(OR(O67&gt;C67,O67&gt;O63,O67&lt;P67),"Er","")</f>
      </c>
      <c r="AA67" s="58">
        <f>IF(OR(P67&gt;O67,P67&gt;D67,P67&gt;P63),"Er","")</f>
      </c>
    </row>
    <row r="68" spans="2:27" s="170" customFormat="1" ht="15.75">
      <c r="B68" s="288" t="s">
        <v>313</v>
      </c>
      <c r="C68" s="371">
        <f t="shared" si="39"/>
        <v>0</v>
      </c>
      <c r="D68" s="371">
        <f t="shared" si="40"/>
        <v>0</v>
      </c>
      <c r="E68" s="196">
        <v>5</v>
      </c>
      <c r="F68" s="438"/>
      <c r="G68" s="438"/>
      <c r="H68" s="438"/>
      <c r="I68" s="438"/>
      <c r="J68" s="438"/>
      <c r="K68" s="438"/>
      <c r="L68" s="443">
        <v>5</v>
      </c>
      <c r="M68" s="441">
        <f t="shared" si="41"/>
      </c>
      <c r="N68" s="441">
        <f t="shared" si="42"/>
      </c>
      <c r="O68" s="438"/>
      <c r="P68" s="442"/>
      <c r="Q68" s="194"/>
      <c r="R68" s="58">
        <f t="shared" si="43"/>
      </c>
      <c r="S68" s="58">
        <f t="shared" si="44"/>
      </c>
      <c r="T68" s="58">
        <f>IF(F68&gt;F63,"Er","")</f>
      </c>
      <c r="U68" s="58">
        <f>IF(OR(G68&gt;G63,G68&gt;F68),"Er","")</f>
      </c>
      <c r="V68" s="58">
        <f>IF(H68&gt;H63,"Er","")</f>
      </c>
      <c r="W68" s="58">
        <f>IF(OR(I68&gt;H68,I68&gt;I63),"Er","")</f>
      </c>
      <c r="X68" s="58">
        <f>IF(J68&gt;J63,"Er","")</f>
      </c>
      <c r="Y68" s="58">
        <f>IF(OR(K68&gt;J68,K68&gt;K63),"Er","")</f>
      </c>
      <c r="Z68" s="58">
        <f>IF(OR(O68&gt;C68,O68&gt;O63,O68&lt;P68),"Er","")</f>
      </c>
      <c r="AA68" s="58">
        <f>IF(OR(P68&gt;O68,P68&gt;D68,P68&gt;P63),"Er","")</f>
      </c>
    </row>
    <row r="69" spans="2:27" s="170" customFormat="1" ht="15.75">
      <c r="B69" s="288" t="s">
        <v>314</v>
      </c>
      <c r="C69" s="371">
        <f t="shared" si="39"/>
        <v>0</v>
      </c>
      <c r="D69" s="371">
        <f t="shared" si="40"/>
        <v>0</v>
      </c>
      <c r="E69" s="196">
        <v>6</v>
      </c>
      <c r="F69" s="438"/>
      <c r="G69" s="438"/>
      <c r="H69" s="438"/>
      <c r="I69" s="438"/>
      <c r="J69" s="438"/>
      <c r="K69" s="438"/>
      <c r="L69" s="443">
        <v>6</v>
      </c>
      <c r="M69" s="441">
        <f t="shared" si="41"/>
      </c>
      <c r="N69" s="441">
        <f t="shared" si="42"/>
      </c>
      <c r="O69" s="438"/>
      <c r="P69" s="442"/>
      <c r="Q69" s="194"/>
      <c r="R69" s="58">
        <f t="shared" si="43"/>
      </c>
      <c r="S69" s="58">
        <f t="shared" si="44"/>
      </c>
      <c r="T69" s="58">
        <f>IF(F69&gt;F63,"Er","")</f>
      </c>
      <c r="U69" s="58">
        <f>IF(OR(G69&gt;G63,G69&gt;F69),"Er","")</f>
      </c>
      <c r="V69" s="58">
        <f>IF(H69&gt;H63,"Er","")</f>
      </c>
      <c r="W69" s="58">
        <f>IF(OR(I69&gt;H69,I69&gt;I63),"Er","")</f>
      </c>
      <c r="X69" s="58">
        <f>IF(J69&gt;J63,"Er","")</f>
      </c>
      <c r="Y69" s="58">
        <f>IF(OR(K69&gt;J69,K69&gt;K63),"Er","")</f>
      </c>
      <c r="Z69" s="58">
        <f>IF(OR(O69&gt;C69,O69&gt;O63,O69&lt;P69),"Er","")</f>
      </c>
      <c r="AA69" s="58">
        <f>IF(OR(P69&gt;O69,P69&gt;D69,P69&gt;P63),"Er","")</f>
      </c>
    </row>
    <row r="70" spans="2:27" s="170" customFormat="1" ht="15.75">
      <c r="B70" s="288" t="s">
        <v>315</v>
      </c>
      <c r="C70" s="371">
        <f t="shared" si="39"/>
        <v>0</v>
      </c>
      <c r="D70" s="371">
        <f t="shared" si="40"/>
        <v>0</v>
      </c>
      <c r="E70" s="196">
        <v>7</v>
      </c>
      <c r="F70" s="438"/>
      <c r="G70" s="438"/>
      <c r="H70" s="438"/>
      <c r="I70" s="438"/>
      <c r="J70" s="438"/>
      <c r="K70" s="438"/>
      <c r="L70" s="443">
        <v>7</v>
      </c>
      <c r="M70" s="441">
        <f t="shared" si="41"/>
      </c>
      <c r="N70" s="441">
        <f t="shared" si="42"/>
      </c>
      <c r="O70" s="438"/>
      <c r="P70" s="442"/>
      <c r="Q70" s="194"/>
      <c r="R70" s="58">
        <f t="shared" si="43"/>
      </c>
      <c r="S70" s="58">
        <f t="shared" si="44"/>
      </c>
      <c r="T70" s="58">
        <f>IF(F70&gt;F63,"Er","")</f>
      </c>
      <c r="U70" s="58">
        <f>IF(OR(G70&gt;G63,G70&gt;F70),"Er","")</f>
      </c>
      <c r="V70" s="58">
        <f>IF(H70&gt;H63,"Er","")</f>
      </c>
      <c r="W70" s="58">
        <f>IF(OR(I70&gt;H70,I70&gt;I63),"Er","")</f>
      </c>
      <c r="X70" s="58">
        <f>IF(J70&gt;J63,"Er","")</f>
      </c>
      <c r="Y70" s="58">
        <f>IF(OR(K70&gt;J70,K70&gt;K63),"Er","")</f>
      </c>
      <c r="Z70" s="58">
        <f>IF(OR(O70&gt;C70,O70&gt;O63,O70&lt;P70),"Er","")</f>
      </c>
      <c r="AA70" s="58">
        <f>IF(OR(P70&gt;O70,P70&gt;D70,P70&gt;P63),"Er","")</f>
      </c>
    </row>
    <row r="71" spans="2:27" s="170" customFormat="1" ht="15.75">
      <c r="B71" s="335" t="s">
        <v>316</v>
      </c>
      <c r="C71" s="369">
        <f t="shared" si="39"/>
        <v>0</v>
      </c>
      <c r="D71" s="369">
        <f t="shared" si="40"/>
        <v>0</v>
      </c>
      <c r="E71" s="197">
        <v>8</v>
      </c>
      <c r="F71" s="444"/>
      <c r="G71" s="444"/>
      <c r="H71" s="444"/>
      <c r="I71" s="444"/>
      <c r="J71" s="444"/>
      <c r="K71" s="444"/>
      <c r="L71" s="446">
        <v>8</v>
      </c>
      <c r="M71" s="441">
        <f t="shared" si="41"/>
      </c>
      <c r="N71" s="441">
        <f t="shared" si="42"/>
      </c>
      <c r="O71" s="444"/>
      <c r="P71" s="447"/>
      <c r="Q71" s="194"/>
      <c r="R71" s="58">
        <f t="shared" si="43"/>
      </c>
      <c r="S71" s="58">
        <f t="shared" si="44"/>
      </c>
      <c r="T71" s="58">
        <f>IF(F71&gt;F63,"Er","")</f>
      </c>
      <c r="U71" s="58">
        <f>IF(OR(G71&gt;G63,G71&gt;F71),"Er","")</f>
      </c>
      <c r="V71" s="58">
        <f>IF(H71&gt;H63,"Er","")</f>
      </c>
      <c r="W71" s="58">
        <f>IF(OR(I71&gt;H71,I71&gt;I63),"Er","")</f>
      </c>
      <c r="X71" s="58">
        <f>IF(J71&gt;J63,"Er","")</f>
      </c>
      <c r="Y71" s="58">
        <f>IF(OR(K71&gt;J71,K71&gt;K63),"Er","")</f>
      </c>
      <c r="Z71" s="58">
        <f>IF(OR(O71&gt;C71,O71&gt;O63,O71&lt;P71),"Er","")</f>
      </c>
      <c r="AA71" s="58">
        <f>IF(OR(P71&gt;O71,P71&gt;D71,P71&gt;P63),"Er","")</f>
      </c>
    </row>
    <row r="72" spans="2:16" ht="15.75">
      <c r="B72" s="635" t="s">
        <v>127</v>
      </c>
      <c r="C72" s="636"/>
      <c r="D72" s="636"/>
      <c r="E72" s="636"/>
      <c r="F72" s="636"/>
      <c r="G72" s="636"/>
      <c r="H72" s="636"/>
      <c r="I72" s="636"/>
      <c r="J72" s="636"/>
      <c r="K72" s="636"/>
      <c r="L72" s="636"/>
      <c r="M72" s="636"/>
      <c r="N72" s="636"/>
      <c r="O72" s="636"/>
      <c r="P72" s="637"/>
    </row>
    <row r="73" spans="2:27" ht="15.75">
      <c r="B73" s="390" t="s">
        <v>44</v>
      </c>
      <c r="C73" s="366">
        <f>SUM(C74:C75)</f>
        <v>0</v>
      </c>
      <c r="D73" s="366">
        <f>SUM(D74:D75)</f>
        <v>0</v>
      </c>
      <c r="E73" s="366"/>
      <c r="F73" s="366">
        <f aca="true" t="shared" si="45" ref="F73:K73">SUM(F74:F75)</f>
        <v>0</v>
      </c>
      <c r="G73" s="366">
        <f t="shared" si="45"/>
        <v>0</v>
      </c>
      <c r="H73" s="366">
        <f t="shared" si="45"/>
        <v>0</v>
      </c>
      <c r="I73" s="366">
        <f t="shared" si="45"/>
        <v>0</v>
      </c>
      <c r="J73" s="366">
        <f t="shared" si="45"/>
        <v>0</v>
      </c>
      <c r="K73" s="366">
        <f t="shared" si="45"/>
        <v>0</v>
      </c>
      <c r="L73" s="386"/>
      <c r="M73" s="386">
        <f aca="true" t="shared" si="46" ref="M73:N75">IF(SUM(C73)&lt;&gt;0,SUM(C73),"")</f>
      </c>
      <c r="N73" s="386">
        <f t="shared" si="46"/>
      </c>
      <c r="O73" s="366">
        <f>SUM(O74:O75)</f>
        <v>0</v>
      </c>
      <c r="P73" s="367">
        <f>SUM(P74:P75)</f>
        <v>0</v>
      </c>
      <c r="R73" s="180">
        <f>IF(OR(C73&lt;D73,C73&lt;C8,C73&lt;O73),"Er","")</f>
      </c>
      <c r="S73" s="58">
        <f>IF(OR(D73&gt;C73,D73&lt;P73,D73&lt;D8),"Er","")</f>
      </c>
      <c r="T73" s="58">
        <f>IF(F73&lt;F8,"Er","")</f>
      </c>
      <c r="U73" s="58">
        <f>IF(OR(G73&lt;G8,G73&gt;F73),"Er","")</f>
      </c>
      <c r="V73" s="58">
        <f>IF(H73&lt;H8,"Er","")</f>
      </c>
      <c r="W73" s="58">
        <f>IF(OR(I73&lt;I8,I73&gt;H73),"Er","")</f>
      </c>
      <c r="X73" s="58">
        <f>IF(J73&lt;J8,"Er","")</f>
      </c>
      <c r="Y73" s="58">
        <f>IF(OR(K73&lt;K8,K73&gt;J73),"Er","")</f>
      </c>
      <c r="Z73" s="58">
        <f>IF(OR(O73&gt;C73,O73&lt;O8,O73&lt;P73),"Er","")</f>
      </c>
      <c r="AA73" s="58">
        <f>IF(OR(P73&gt;O73,P73&gt;D73,P73&lt;P8),"Er","")</f>
      </c>
    </row>
    <row r="74" spans="2:27" ht="15.75">
      <c r="B74" s="339" t="s">
        <v>283</v>
      </c>
      <c r="C74" s="370">
        <f>SUM(F74,H74,J74)</f>
        <v>0</v>
      </c>
      <c r="D74" s="370">
        <f>SUM(G74,I74,K74)</f>
        <v>0</v>
      </c>
      <c r="E74" s="84">
        <v>1</v>
      </c>
      <c r="F74" s="424"/>
      <c r="G74" s="424"/>
      <c r="H74" s="424"/>
      <c r="I74" s="424"/>
      <c r="J74" s="448"/>
      <c r="K74" s="448"/>
      <c r="L74" s="449">
        <v>1</v>
      </c>
      <c r="M74" s="430">
        <f t="shared" si="46"/>
      </c>
      <c r="N74" s="430">
        <f t="shared" si="46"/>
      </c>
      <c r="O74" s="424"/>
      <c r="P74" s="425"/>
      <c r="R74" s="58">
        <f>IF(OR(C74&lt;D74,C74&lt;O74),"Er","")</f>
      </c>
      <c r="S74" s="58">
        <f>IF(OR(D74&gt;C74,D74&lt;P74),"Er","")</f>
      </c>
      <c r="T74" s="58"/>
      <c r="U74" s="58">
        <f>IF(OR(G74&gt;G35,G74&gt;F74),"Er","")</f>
      </c>
      <c r="V74" s="58"/>
      <c r="W74" s="58">
        <f>IF(OR(I74&gt;I35,I74&gt;H74),"Er","")</f>
      </c>
      <c r="X74" s="58"/>
      <c r="Y74" s="58">
        <f>IF(OR(K74&gt;K35,K74&gt;J74),"Er","")</f>
      </c>
      <c r="Z74" s="58">
        <f>IF(OR(O74&lt;P74,O74&gt;C74),"Er","")</f>
      </c>
      <c r="AA74" s="58">
        <f>IF(OR(P74&gt;O74,P74&gt;D74),"Er","")</f>
      </c>
    </row>
    <row r="75" spans="2:27" ht="15.75">
      <c r="B75" s="287" t="s">
        <v>52</v>
      </c>
      <c r="C75" s="371">
        <f>SUM(F75,H75,J75)</f>
        <v>0</v>
      </c>
      <c r="D75" s="371">
        <f>SUM(G75,I75,K75)</f>
        <v>0</v>
      </c>
      <c r="E75" s="91">
        <v>2</v>
      </c>
      <c r="F75" s="431"/>
      <c r="G75" s="431"/>
      <c r="H75" s="431"/>
      <c r="I75" s="431"/>
      <c r="J75" s="450"/>
      <c r="K75" s="450"/>
      <c r="L75" s="429">
        <v>2</v>
      </c>
      <c r="M75" s="430">
        <f t="shared" si="46"/>
      </c>
      <c r="N75" s="430">
        <f t="shared" si="46"/>
      </c>
      <c r="O75" s="431"/>
      <c r="P75" s="433"/>
      <c r="R75" s="58">
        <f>IF(OR(C75&lt;D75,C75&lt;O75),"Er","")</f>
      </c>
      <c r="S75" s="58">
        <f>IF(OR(D75&gt;C75,D75&lt;P75),"Er","")</f>
      </c>
      <c r="T75" s="58"/>
      <c r="U75" s="58">
        <f>IF(OR(G75&gt;G35,G75&gt;F75),"Er","")</f>
      </c>
      <c r="V75" s="58"/>
      <c r="W75" s="58">
        <f>IF(OR(I75&gt;I35,I75&gt;H75),"Er","")</f>
      </c>
      <c r="X75" s="58"/>
      <c r="Y75" s="58">
        <f>IF(OR(K75&gt;K35,K75&gt;J75),"Er","")</f>
      </c>
      <c r="Z75" s="58">
        <f>IF(OR(O75&gt;C75,O75&lt;P75),"Er","")</f>
      </c>
      <c r="AA75" s="58">
        <f>IF(OR(P75&gt;O75,P75&gt;D75),"Er","")</f>
      </c>
    </row>
    <row r="76" spans="2:27" s="170" customFormat="1" ht="15.75">
      <c r="B76" s="398" t="s">
        <v>296</v>
      </c>
      <c r="C76" s="366">
        <f>SUM(C77:C85)</f>
        <v>0</v>
      </c>
      <c r="D76" s="366">
        <f>SUM(D77:D85)</f>
        <v>0</v>
      </c>
      <c r="E76" s="394" t="s">
        <v>297</v>
      </c>
      <c r="F76" s="366">
        <f aca="true" t="shared" si="47" ref="F76:K76">F74</f>
        <v>0</v>
      </c>
      <c r="G76" s="366">
        <f t="shared" si="47"/>
        <v>0</v>
      </c>
      <c r="H76" s="366">
        <f t="shared" si="47"/>
        <v>0</v>
      </c>
      <c r="I76" s="366">
        <f t="shared" si="47"/>
        <v>0</v>
      </c>
      <c r="J76" s="366">
        <f t="shared" si="47"/>
        <v>0</v>
      </c>
      <c r="K76" s="366">
        <f t="shared" si="47"/>
        <v>0</v>
      </c>
      <c r="L76" s="394" t="s">
        <v>297</v>
      </c>
      <c r="M76" s="386">
        <f>M74</f>
      </c>
      <c r="N76" s="386">
        <f>N74</f>
      </c>
      <c r="O76" s="366">
        <f>O74</f>
        <v>0</v>
      </c>
      <c r="P76" s="366">
        <f>P74</f>
        <v>0</v>
      </c>
      <c r="Q76" s="194"/>
      <c r="R76" s="58">
        <f>IF(OR(C76&lt;D76,C76&lt;O76,C76&lt;&gt;C74),"Er","")</f>
      </c>
      <c r="S76" s="58">
        <f>IF(OR(D76&gt;C76,D76&lt;P76,D76&lt;&gt;D74),"Er","")</f>
      </c>
      <c r="T76" s="58">
        <f aca="true" t="shared" si="48" ref="T76:Y76">IF(AND(F76&lt;&gt;SUM(F77:F85),F76&lt;&gt;""),"Er","")</f>
      </c>
      <c r="U76" s="58">
        <f t="shared" si="48"/>
      </c>
      <c r="V76" s="58">
        <f t="shared" si="48"/>
      </c>
      <c r="W76" s="58">
        <f t="shared" si="48"/>
      </c>
      <c r="X76" s="58">
        <f t="shared" si="48"/>
      </c>
      <c r="Y76" s="58">
        <f t="shared" si="48"/>
      </c>
      <c r="Z76" s="58">
        <f>IF(OR(O76&lt;P76,O76&gt;C76,AND(O76&lt;&gt;SUM(O77:O85),O76&lt;&gt;"")),"Er","")</f>
      </c>
      <c r="AA76" s="58">
        <f>IF(OR(P76&gt;O76,P76&gt;D76,AND(P76&lt;&gt;SUM(P77:P85),P76&lt;&gt;"")),"Er","")</f>
      </c>
    </row>
    <row r="77" spans="2:27" s="170" customFormat="1" ht="15.75">
      <c r="B77" s="332" t="s">
        <v>298</v>
      </c>
      <c r="C77" s="370">
        <f aca="true" t="shared" si="49" ref="C77:D85">SUM(F77,H77,J77)</f>
        <v>0</v>
      </c>
      <c r="D77" s="370">
        <f t="shared" si="49"/>
        <v>0</v>
      </c>
      <c r="E77" s="195">
        <v>1</v>
      </c>
      <c r="F77" s="438"/>
      <c r="G77" s="438"/>
      <c r="H77" s="438"/>
      <c r="I77" s="438"/>
      <c r="J77" s="439"/>
      <c r="K77" s="439"/>
      <c r="L77" s="440">
        <v>1</v>
      </c>
      <c r="M77" s="441">
        <f aca="true" t="shared" si="50" ref="M77:N85">IF(SUM(C77)&lt;&gt;0,SUM(C77),"")</f>
      </c>
      <c r="N77" s="441">
        <f t="shared" si="50"/>
      </c>
      <c r="O77" s="438"/>
      <c r="P77" s="442"/>
      <c r="Q77" s="194"/>
      <c r="R77" s="58">
        <f>IF(OR(C77&lt;D77,C77&lt;O77),"Er","")</f>
      </c>
      <c r="S77" s="58">
        <f>IF(D77&gt;C77,"Er","")</f>
      </c>
      <c r="T77" s="58">
        <f>IF(F77&gt;F76,"Er","")</f>
      </c>
      <c r="U77" s="58">
        <f>IF(OR(G77&gt;G76,G77&gt;F77),"Er","")</f>
      </c>
      <c r="V77" s="58">
        <f>IF(H77&gt;H76,"Er","")</f>
      </c>
      <c r="W77" s="58">
        <f>IF(OR(I77&gt;H77,I77&gt;I76),"Er","")</f>
      </c>
      <c r="X77" s="58">
        <f>IF(J77&gt;J76,"Er","")</f>
      </c>
      <c r="Y77" s="58">
        <f>IF(OR(K77&gt;J77,K77&gt;K76),"Er","")</f>
      </c>
      <c r="Z77" s="58">
        <f>IF(OR(O77&gt;C77,O77&gt;O76,O77&lt;P77),"Er","")</f>
      </c>
      <c r="AA77" s="58">
        <f>IF(OR(P77&gt;O77,P77&gt;D77,P77&gt;P76),"Er","")</f>
      </c>
    </row>
    <row r="78" spans="2:27" s="170" customFormat="1" ht="15.75">
      <c r="B78" s="288" t="s">
        <v>299</v>
      </c>
      <c r="C78" s="371">
        <f t="shared" si="49"/>
        <v>0</v>
      </c>
      <c r="D78" s="371">
        <f t="shared" si="49"/>
        <v>0</v>
      </c>
      <c r="E78" s="196">
        <v>2</v>
      </c>
      <c r="F78" s="438"/>
      <c r="G78" s="438"/>
      <c r="H78" s="438"/>
      <c r="I78" s="438"/>
      <c r="J78" s="439"/>
      <c r="K78" s="439"/>
      <c r="L78" s="443">
        <v>2</v>
      </c>
      <c r="M78" s="441">
        <f t="shared" si="50"/>
      </c>
      <c r="N78" s="441">
        <f t="shared" si="50"/>
      </c>
      <c r="O78" s="438"/>
      <c r="P78" s="442"/>
      <c r="Q78" s="194"/>
      <c r="R78" s="58">
        <f aca="true" t="shared" si="51" ref="R78:R85">IF(OR(C78&lt;D78,C78&lt;O78),"Er","")</f>
      </c>
      <c r="S78" s="58">
        <f aca="true" t="shared" si="52" ref="S78:S85">IF(D78&gt;C78,"Er","")</f>
      </c>
      <c r="T78" s="58">
        <f>IF(F78&gt;F76,"Er","")</f>
      </c>
      <c r="U78" s="58">
        <f>IF(OR(G78&gt;G76,G78&gt;F78),"Er","")</f>
      </c>
      <c r="V78" s="58">
        <f>IF(H78&gt;H76,"Er","")</f>
      </c>
      <c r="W78" s="58">
        <f>IF(OR(I78&gt;H78,I78&gt;I76),"Er","")</f>
      </c>
      <c r="X78" s="58">
        <f>IF(J78&gt;J76,"Er","")</f>
      </c>
      <c r="Y78" s="58">
        <f>IF(OR(K78&gt;J78,K78&gt;K76),"Er","")</f>
      </c>
      <c r="Z78" s="58">
        <f>IF(OR(O78&gt;C78,O78&gt;O76,O78&lt;P78),"Er","")</f>
      </c>
      <c r="AA78" s="58">
        <f>IF(OR(P78&gt;O78,P78&gt;D78,P78&gt;P76),"Er","")</f>
      </c>
    </row>
    <row r="79" spans="2:27" s="170" customFormat="1" ht="15.75">
      <c r="B79" s="288" t="s">
        <v>300</v>
      </c>
      <c r="C79" s="371">
        <f t="shared" si="49"/>
        <v>0</v>
      </c>
      <c r="D79" s="371">
        <f t="shared" si="49"/>
        <v>0</v>
      </c>
      <c r="E79" s="196">
        <v>3</v>
      </c>
      <c r="F79" s="438"/>
      <c r="G79" s="438"/>
      <c r="H79" s="438"/>
      <c r="I79" s="438"/>
      <c r="J79" s="439"/>
      <c r="K79" s="439"/>
      <c r="L79" s="443">
        <v>3</v>
      </c>
      <c r="M79" s="441">
        <f t="shared" si="50"/>
      </c>
      <c r="N79" s="441">
        <f t="shared" si="50"/>
      </c>
      <c r="O79" s="438"/>
      <c r="P79" s="442"/>
      <c r="Q79" s="194"/>
      <c r="R79" s="58">
        <f t="shared" si="51"/>
      </c>
      <c r="S79" s="58">
        <f t="shared" si="52"/>
      </c>
      <c r="T79" s="58">
        <f>IF(F79&gt;F76,"Er","")</f>
      </c>
      <c r="U79" s="58">
        <f>IF(OR(G79&gt;G76,G79&gt;F79),"Er","")</f>
      </c>
      <c r="V79" s="58">
        <f>IF(H79&gt;H76,"Er","")</f>
      </c>
      <c r="W79" s="58">
        <f>IF(OR(I79&gt;H79,I79&gt;I76),"Er","")</f>
      </c>
      <c r="X79" s="58">
        <f>IF(J79&gt;J76,"Er","")</f>
      </c>
      <c r="Y79" s="58">
        <f>IF(OR(K79&gt;J79,K79&gt;K76),"Er","")</f>
      </c>
      <c r="Z79" s="58">
        <f>IF(OR(O79&gt;C79,O79&gt;O76,O79&lt;P79),"Er","")</f>
      </c>
      <c r="AA79" s="58">
        <f>IF(OR(P79&gt;O79,P79&gt;D79,P79&gt;P76),"Er","")</f>
      </c>
    </row>
    <row r="80" spans="2:27" s="170" customFormat="1" ht="15.75">
      <c r="B80" s="288" t="s">
        <v>301</v>
      </c>
      <c r="C80" s="371">
        <f t="shared" si="49"/>
        <v>0</v>
      </c>
      <c r="D80" s="371">
        <f t="shared" si="49"/>
        <v>0</v>
      </c>
      <c r="E80" s="196">
        <v>4</v>
      </c>
      <c r="F80" s="438"/>
      <c r="G80" s="438"/>
      <c r="H80" s="438"/>
      <c r="I80" s="438"/>
      <c r="J80" s="439"/>
      <c r="K80" s="439"/>
      <c r="L80" s="443">
        <v>4</v>
      </c>
      <c r="M80" s="441">
        <f t="shared" si="50"/>
      </c>
      <c r="N80" s="441">
        <f t="shared" si="50"/>
      </c>
      <c r="O80" s="438"/>
      <c r="P80" s="442"/>
      <c r="Q80" s="194"/>
      <c r="R80" s="58">
        <f t="shared" si="51"/>
      </c>
      <c r="S80" s="58">
        <f t="shared" si="52"/>
      </c>
      <c r="T80" s="58">
        <f>IF(F80&gt;F76,"Er","")</f>
      </c>
      <c r="U80" s="58">
        <f>IF(OR(G80&gt;G76,G80&gt;F80),"Er","")</f>
      </c>
      <c r="V80" s="58">
        <f>IF(H80&gt;H76,"Er","")</f>
      </c>
      <c r="W80" s="58">
        <f>IF(OR(I80&gt;H80,I80&gt;I76),"Er","")</f>
      </c>
      <c r="X80" s="58">
        <f>IF(J80&gt;J76,"Er","")</f>
      </c>
      <c r="Y80" s="58">
        <f>IF(OR(K80&gt;J80,K80&gt;K76),"Er","")</f>
      </c>
      <c r="Z80" s="58">
        <f>IF(OR(O80&gt;C80,O80&gt;O76,O80&lt;P80),"Er","")</f>
      </c>
      <c r="AA80" s="58">
        <f>IF(OR(P80&gt;O80,P80&gt;D80,P80&gt;P76),"Er","")</f>
      </c>
    </row>
    <row r="81" spans="2:27" s="170" customFormat="1" ht="15.75">
      <c r="B81" s="288" t="s">
        <v>302</v>
      </c>
      <c r="C81" s="371">
        <f t="shared" si="49"/>
        <v>0</v>
      </c>
      <c r="D81" s="371">
        <f t="shared" si="49"/>
        <v>0</v>
      </c>
      <c r="E81" s="196">
        <v>5</v>
      </c>
      <c r="F81" s="438"/>
      <c r="G81" s="438"/>
      <c r="H81" s="438"/>
      <c r="I81" s="438"/>
      <c r="J81" s="439"/>
      <c r="K81" s="439"/>
      <c r="L81" s="443">
        <v>5</v>
      </c>
      <c r="M81" s="441">
        <f t="shared" si="50"/>
      </c>
      <c r="N81" s="441">
        <f t="shared" si="50"/>
      </c>
      <c r="O81" s="438"/>
      <c r="P81" s="442"/>
      <c r="Q81" s="194"/>
      <c r="R81" s="58">
        <f t="shared" si="51"/>
      </c>
      <c r="S81" s="58">
        <f t="shared" si="52"/>
      </c>
      <c r="T81" s="58">
        <f>IF(F81&gt;F76,"Er","")</f>
      </c>
      <c r="U81" s="58">
        <f>IF(OR(G81&gt;G76,G81&gt;F81),"Er","")</f>
      </c>
      <c r="V81" s="58">
        <f>IF(H81&gt;H76,"Er","")</f>
      </c>
      <c r="W81" s="58">
        <f>IF(OR(I81&gt;H81,I81&gt;I76),"Er","")</f>
      </c>
      <c r="X81" s="58">
        <f>IF(J81&gt;J76,"Er","")</f>
      </c>
      <c r="Y81" s="58">
        <f>IF(OR(K81&gt;J81,K81&gt;K76),"Er","")</f>
      </c>
      <c r="Z81" s="58">
        <f>IF(OR(O81&gt;C81,O81&gt;O76,O81&lt;P81),"Er","")</f>
      </c>
      <c r="AA81" s="58">
        <f>IF(OR(P81&gt;O81,P81&gt;D81,P81&gt;P76),"Er","")</f>
      </c>
    </row>
    <row r="82" spans="2:27" s="170" customFormat="1" ht="15.75">
      <c r="B82" s="288" t="s">
        <v>303</v>
      </c>
      <c r="C82" s="371">
        <f t="shared" si="49"/>
        <v>0</v>
      </c>
      <c r="D82" s="371">
        <f t="shared" si="49"/>
        <v>0</v>
      </c>
      <c r="E82" s="196">
        <v>6</v>
      </c>
      <c r="F82" s="438"/>
      <c r="G82" s="438"/>
      <c r="H82" s="438"/>
      <c r="I82" s="438"/>
      <c r="J82" s="439"/>
      <c r="K82" s="439"/>
      <c r="L82" s="443">
        <v>6</v>
      </c>
      <c r="M82" s="441">
        <f t="shared" si="50"/>
      </c>
      <c r="N82" s="441">
        <f t="shared" si="50"/>
      </c>
      <c r="O82" s="438"/>
      <c r="P82" s="442"/>
      <c r="Q82" s="194"/>
      <c r="R82" s="58">
        <f t="shared" si="51"/>
      </c>
      <c r="S82" s="58">
        <f t="shared" si="52"/>
      </c>
      <c r="T82" s="58">
        <f>IF(F82&gt;F76,"Er","")</f>
      </c>
      <c r="U82" s="58">
        <f>IF(OR(G82&gt;G76,G82&gt;F82),"Er","")</f>
      </c>
      <c r="V82" s="58">
        <f>IF(H82&gt;H76,"Er","")</f>
      </c>
      <c r="W82" s="58">
        <f>IF(OR(I82&gt;H82,I82&gt;I76),"Er","")</f>
      </c>
      <c r="X82" s="58">
        <f>IF(J82&gt;J76,"Er","")</f>
      </c>
      <c r="Y82" s="58">
        <f>IF(OR(K82&gt;J82,K82&gt;K76),"Er","")</f>
      </c>
      <c r="Z82" s="58">
        <f>IF(OR(O82&gt;C82,O82&gt;O76,O82&lt;P82),"Er","")</f>
      </c>
      <c r="AA82" s="58">
        <f>IF(OR(P82&gt;O82,P82&gt;D82,P82&gt;P76),"Er","")</f>
      </c>
    </row>
    <row r="83" spans="2:27" s="170" customFormat="1" ht="15.75">
      <c r="B83" s="288" t="s">
        <v>304</v>
      </c>
      <c r="C83" s="371">
        <f t="shared" si="49"/>
        <v>0</v>
      </c>
      <c r="D83" s="371">
        <f t="shared" si="49"/>
        <v>0</v>
      </c>
      <c r="E83" s="196">
        <v>7</v>
      </c>
      <c r="F83" s="438"/>
      <c r="G83" s="438"/>
      <c r="H83" s="438"/>
      <c r="I83" s="438"/>
      <c r="J83" s="439"/>
      <c r="K83" s="439"/>
      <c r="L83" s="443">
        <v>7</v>
      </c>
      <c r="M83" s="441">
        <f t="shared" si="50"/>
      </c>
      <c r="N83" s="441">
        <f t="shared" si="50"/>
      </c>
      <c r="O83" s="438"/>
      <c r="P83" s="442"/>
      <c r="Q83" s="194"/>
      <c r="R83" s="58">
        <f t="shared" si="51"/>
      </c>
      <c r="S83" s="58">
        <f t="shared" si="52"/>
      </c>
      <c r="T83" s="58">
        <f>IF(F83&gt;F76,"Er","")</f>
      </c>
      <c r="U83" s="58">
        <f>IF(OR(G83&gt;G76,G83&gt;F83),"Er","")</f>
      </c>
      <c r="V83" s="58">
        <f>IF(H83&gt;H76,"Er","")</f>
      </c>
      <c r="W83" s="58">
        <f>IF(OR(I83&gt;H83,I83&gt;I76),"Er","")</f>
      </c>
      <c r="X83" s="58">
        <f>IF(J83&gt;J76,"Er","")</f>
      </c>
      <c r="Y83" s="58">
        <f>IF(OR(K83&gt;J83,K83&gt;K76),"Er","")</f>
      </c>
      <c r="Z83" s="58">
        <f>IF(OR(O83&gt;C83,O83&gt;O76,O83&lt;P83),"Er","")</f>
      </c>
      <c r="AA83" s="58">
        <f>IF(OR(P83&gt;O83,P83&gt;D83,P83&gt;P76),"Er","")</f>
      </c>
    </row>
    <row r="84" spans="2:27" s="170" customFormat="1" ht="15.75">
      <c r="B84" s="288" t="s">
        <v>305</v>
      </c>
      <c r="C84" s="371">
        <f t="shared" si="49"/>
        <v>0</v>
      </c>
      <c r="D84" s="371">
        <f t="shared" si="49"/>
        <v>0</v>
      </c>
      <c r="E84" s="196">
        <v>8</v>
      </c>
      <c r="F84" s="438"/>
      <c r="G84" s="438"/>
      <c r="H84" s="438"/>
      <c r="I84" s="438"/>
      <c r="J84" s="439"/>
      <c r="K84" s="439"/>
      <c r="L84" s="443">
        <v>8</v>
      </c>
      <c r="M84" s="441">
        <f t="shared" si="50"/>
      </c>
      <c r="N84" s="441">
        <f t="shared" si="50"/>
      </c>
      <c r="O84" s="438"/>
      <c r="P84" s="442"/>
      <c r="Q84" s="194"/>
      <c r="R84" s="58">
        <f t="shared" si="51"/>
      </c>
      <c r="S84" s="58">
        <f t="shared" si="52"/>
      </c>
      <c r="T84" s="58">
        <f>IF(F84&gt;F76,"Er","")</f>
      </c>
      <c r="U84" s="58">
        <f>IF(OR(G84&gt;G76,G84&gt;F84),"Er","")</f>
      </c>
      <c r="V84" s="58">
        <f>IF(H84&gt;H76,"Er","")</f>
      </c>
      <c r="W84" s="58">
        <f>IF(OR(I84&gt;H84,I84&gt;I76),"Er","")</f>
      </c>
      <c r="X84" s="58">
        <f>IF(J84&gt;J76,"Er","")</f>
      </c>
      <c r="Y84" s="58">
        <f>IF(OR(K84&gt;J84,K84&gt;K76),"Er","")</f>
      </c>
      <c r="Z84" s="58">
        <f>IF(OR(O84&gt;C84,O84&gt;O76,O84&lt;P84),"Er","")</f>
      </c>
      <c r="AA84" s="58">
        <f>IF(OR(P84&gt;O84,P84&gt;D84,P84&gt;P76),"Er","")</f>
      </c>
    </row>
    <row r="85" spans="2:27" s="170" customFormat="1" ht="15.75">
      <c r="B85" s="288" t="s">
        <v>306</v>
      </c>
      <c r="C85" s="369">
        <f t="shared" si="49"/>
        <v>0</v>
      </c>
      <c r="D85" s="369">
        <f t="shared" si="49"/>
        <v>0</v>
      </c>
      <c r="E85" s="197">
        <v>9</v>
      </c>
      <c r="F85" s="444"/>
      <c r="G85" s="444"/>
      <c r="H85" s="444"/>
      <c r="I85" s="444"/>
      <c r="J85" s="445"/>
      <c r="K85" s="445"/>
      <c r="L85" s="446">
        <v>9</v>
      </c>
      <c r="M85" s="441">
        <f t="shared" si="50"/>
      </c>
      <c r="N85" s="441">
        <f t="shared" si="50"/>
      </c>
      <c r="O85" s="444"/>
      <c r="P85" s="447"/>
      <c r="Q85" s="194"/>
      <c r="R85" s="58">
        <f t="shared" si="51"/>
      </c>
      <c r="S85" s="58">
        <f t="shared" si="52"/>
      </c>
      <c r="T85" s="58">
        <f>IF(F85&gt;F76,"Er","")</f>
      </c>
      <c r="U85" s="58">
        <f>IF(OR(G85&gt;G76,G85&gt;F85),"Er","")</f>
      </c>
      <c r="V85" s="58">
        <f>IF(H85&gt;H76,"Er","")</f>
      </c>
      <c r="W85" s="58">
        <f>IF(OR(I85&gt;H85,I85&gt;I76),"Er","")</f>
      </c>
      <c r="X85" s="58">
        <f>IF(J85&gt;J76,"Er","")</f>
      </c>
      <c r="Y85" s="58">
        <f>IF(OR(K85&gt;J85,K85&gt;K76),"Er","")</f>
      </c>
      <c r="Z85" s="58">
        <f>IF(OR(O85&gt;C85,O85&gt;O76,O85&lt;P85),"Er","")</f>
      </c>
      <c r="AA85" s="58">
        <f>IF(OR(P85&gt;O85,P85&gt;D85,P85&gt;P76),"Er","")</f>
      </c>
    </row>
    <row r="86" spans="2:27" s="170" customFormat="1" ht="15.75">
      <c r="B86" s="398" t="s">
        <v>307</v>
      </c>
      <c r="C86" s="366">
        <f>SUM(C87:C95)</f>
        <v>0</v>
      </c>
      <c r="D86" s="366">
        <f>SUM(D87:D95)</f>
        <v>0</v>
      </c>
      <c r="E86" s="394" t="s">
        <v>297</v>
      </c>
      <c r="F86" s="366">
        <f aca="true" t="shared" si="53" ref="F86:K86">F75</f>
        <v>0</v>
      </c>
      <c r="G86" s="366">
        <f t="shared" si="53"/>
        <v>0</v>
      </c>
      <c r="H86" s="366">
        <f t="shared" si="53"/>
        <v>0</v>
      </c>
      <c r="I86" s="366">
        <f t="shared" si="53"/>
        <v>0</v>
      </c>
      <c r="J86" s="366">
        <f t="shared" si="53"/>
        <v>0</v>
      </c>
      <c r="K86" s="366">
        <f t="shared" si="53"/>
        <v>0</v>
      </c>
      <c r="L86" s="394" t="s">
        <v>297</v>
      </c>
      <c r="M86" s="386">
        <f>M75</f>
      </c>
      <c r="N86" s="386">
        <f>N75</f>
      </c>
      <c r="O86" s="366">
        <f>O75</f>
        <v>0</v>
      </c>
      <c r="P86" s="366">
        <f>P75</f>
        <v>0</v>
      </c>
      <c r="Q86" s="194"/>
      <c r="R86" s="58">
        <f>IF(OR(C86&lt;D86,C86&lt;O86,C86&lt;&gt;C75),"Er","")</f>
      </c>
      <c r="S86" s="58">
        <f>IF(OR(D86&gt;C86,D86&lt;P86,D86&lt;&gt;D75),"Er","")</f>
      </c>
      <c r="T86" s="58">
        <f aca="true" t="shared" si="54" ref="T86:Y86">IF(AND(F86&lt;&gt;SUM(F87:F95),F86&lt;&gt;""),"Er","")</f>
      </c>
      <c r="U86" s="58">
        <f t="shared" si="54"/>
      </c>
      <c r="V86" s="58">
        <f t="shared" si="54"/>
      </c>
      <c r="W86" s="58">
        <f t="shared" si="54"/>
      </c>
      <c r="X86" s="58">
        <f t="shared" si="54"/>
      </c>
      <c r="Y86" s="58">
        <f t="shared" si="54"/>
      </c>
      <c r="Z86" s="58">
        <f>IF(OR(O86&lt;P86,O86&gt;C86,AND(O86&lt;&gt;SUM(O87:O95),O86&lt;&gt;"")),"Er","")</f>
      </c>
      <c r="AA86" s="58">
        <f>IF(OR(P86&gt;O86,P86&gt;D86,AND(P86&lt;&gt;SUM(P87:P95),P86&lt;&gt;"")),"Er","")</f>
      </c>
    </row>
    <row r="87" spans="2:27" s="170" customFormat="1" ht="15.75">
      <c r="B87" s="332" t="s">
        <v>298</v>
      </c>
      <c r="C87" s="370">
        <f aca="true" t="shared" si="55" ref="C87:D95">SUM(F87,H87,J87)</f>
        <v>0</v>
      </c>
      <c r="D87" s="370">
        <f t="shared" si="55"/>
        <v>0</v>
      </c>
      <c r="E87" s="195">
        <v>1</v>
      </c>
      <c r="F87" s="438"/>
      <c r="G87" s="438"/>
      <c r="H87" s="438"/>
      <c r="I87" s="438"/>
      <c r="J87" s="439"/>
      <c r="K87" s="439"/>
      <c r="L87" s="440">
        <v>1</v>
      </c>
      <c r="M87" s="441">
        <f aca="true" t="shared" si="56" ref="M87:N90">IF(SUM(C87)&lt;&gt;0,SUM(C87),"")</f>
      </c>
      <c r="N87" s="441">
        <f t="shared" si="56"/>
      </c>
      <c r="O87" s="438"/>
      <c r="P87" s="442"/>
      <c r="Q87" s="194"/>
      <c r="R87" s="58">
        <f>IF(OR(C87&lt;D87,C87&lt;O87),"Er","")</f>
      </c>
      <c r="S87" s="58">
        <f>IF(D87&gt;C87,"Er","")</f>
      </c>
      <c r="T87" s="58">
        <f>IF(F87&gt;F86,"Er","")</f>
      </c>
      <c r="U87" s="58">
        <f>IF(OR(G87&gt;G86,G87&gt;F87),"Er","")</f>
      </c>
      <c r="V87" s="58">
        <f>IF(H87&gt;H86,"Er","")</f>
      </c>
      <c r="W87" s="58">
        <f>IF(OR(I87&gt;H87,I87&gt;I86),"Er","")</f>
      </c>
      <c r="X87" s="58">
        <f>IF(J87&gt;J86,"Er","")</f>
      </c>
      <c r="Y87" s="58">
        <f>IF(OR(K87&gt;J87,K87&gt;K86),"Er","")</f>
      </c>
      <c r="Z87" s="58">
        <f>IF(OR(O87&gt;C87,O87&gt;O86,O87&lt;P87),"Er","")</f>
      </c>
      <c r="AA87" s="58">
        <f>IF(OR(P87&gt;O87,P87&gt;D87,P87&gt;P86),"Er","")</f>
      </c>
    </row>
    <row r="88" spans="2:27" s="170" customFormat="1" ht="15.75">
      <c r="B88" s="288" t="s">
        <v>299</v>
      </c>
      <c r="C88" s="371">
        <f t="shared" si="55"/>
        <v>0</v>
      </c>
      <c r="D88" s="371">
        <f t="shared" si="55"/>
        <v>0</v>
      </c>
      <c r="E88" s="196">
        <v>2</v>
      </c>
      <c r="F88" s="438"/>
      <c r="G88" s="438"/>
      <c r="H88" s="438"/>
      <c r="I88" s="438"/>
      <c r="J88" s="439"/>
      <c r="K88" s="439"/>
      <c r="L88" s="443">
        <v>2</v>
      </c>
      <c r="M88" s="441">
        <f t="shared" si="56"/>
      </c>
      <c r="N88" s="441">
        <f t="shared" si="56"/>
      </c>
      <c r="O88" s="438"/>
      <c r="P88" s="442"/>
      <c r="Q88" s="194"/>
      <c r="R88" s="58">
        <f aca="true" t="shared" si="57" ref="R88:R95">IF(OR(C88&lt;D88,C88&lt;O88),"Er","")</f>
      </c>
      <c r="S88" s="58">
        <f aca="true" t="shared" si="58" ref="S88:S95">IF(D88&gt;C88,"Er","")</f>
      </c>
      <c r="T88" s="58">
        <f>IF(F88&gt;F86,"Er","")</f>
      </c>
      <c r="U88" s="58">
        <f>IF(OR(G88&gt;G86,G88&gt;F88),"Er","")</f>
      </c>
      <c r="V88" s="58">
        <f>IF(H88&gt;H86,"Er","")</f>
      </c>
      <c r="W88" s="58">
        <f>IF(OR(I88&gt;H88,I88&gt;I86),"Er","")</f>
      </c>
      <c r="X88" s="58">
        <f>IF(J88&gt;J86,"Er","")</f>
      </c>
      <c r="Y88" s="58">
        <f>IF(OR(K88&gt;J88,K88&gt;K86),"Er","")</f>
      </c>
      <c r="Z88" s="58">
        <f>IF(OR(O88&gt;C88,O88&gt;O86,O88&lt;P88),"Er","")</f>
      </c>
      <c r="AA88" s="58">
        <f>IF(OR(P88&gt;O88,P88&gt;D88,P88&gt;P86),"Er","")</f>
      </c>
    </row>
    <row r="89" spans="2:27" s="170" customFormat="1" ht="15.75">
      <c r="B89" s="288" t="s">
        <v>300</v>
      </c>
      <c r="C89" s="371">
        <f t="shared" si="55"/>
        <v>0</v>
      </c>
      <c r="D89" s="371">
        <f t="shared" si="55"/>
        <v>0</v>
      </c>
      <c r="E89" s="196">
        <v>3</v>
      </c>
      <c r="F89" s="438"/>
      <c r="G89" s="438"/>
      <c r="H89" s="438"/>
      <c r="I89" s="438"/>
      <c r="J89" s="439"/>
      <c r="K89" s="439"/>
      <c r="L89" s="443">
        <v>3</v>
      </c>
      <c r="M89" s="441">
        <f t="shared" si="56"/>
      </c>
      <c r="N89" s="441">
        <f t="shared" si="56"/>
      </c>
      <c r="O89" s="438"/>
      <c r="P89" s="442"/>
      <c r="Q89" s="194"/>
      <c r="R89" s="58">
        <f t="shared" si="57"/>
      </c>
      <c r="S89" s="58">
        <f t="shared" si="58"/>
      </c>
      <c r="T89" s="58">
        <f>IF(F89&gt;F86,"Er","")</f>
      </c>
      <c r="U89" s="58">
        <f>IF(OR(G89&gt;G86,G89&gt;F89),"Er","")</f>
      </c>
      <c r="V89" s="58">
        <f>IF(H89&gt;H86,"Er","")</f>
      </c>
      <c r="W89" s="58">
        <f>IF(OR(I89&gt;H89,I89&gt;I86),"Er","")</f>
      </c>
      <c r="X89" s="58">
        <f>IF(J89&gt;J86,"Er","")</f>
      </c>
      <c r="Y89" s="58">
        <f>IF(OR(K89&gt;J89,K89&gt;K86),"Er","")</f>
      </c>
      <c r="Z89" s="58">
        <f>IF(OR(O89&gt;C89,O89&gt;O86,O89&lt;P89),"Er","")</f>
      </c>
      <c r="AA89" s="58">
        <f>IF(OR(P89&gt;O89,P89&gt;D89,P89&gt;P86),"Er","")</f>
      </c>
    </row>
    <row r="90" spans="2:27" s="170" customFormat="1" ht="15.75">
      <c r="B90" s="288" t="s">
        <v>301</v>
      </c>
      <c r="C90" s="371">
        <f t="shared" si="55"/>
        <v>0</v>
      </c>
      <c r="D90" s="371">
        <f t="shared" si="55"/>
        <v>0</v>
      </c>
      <c r="E90" s="196">
        <v>4</v>
      </c>
      <c r="F90" s="438"/>
      <c r="G90" s="438"/>
      <c r="H90" s="438"/>
      <c r="I90" s="438"/>
      <c r="J90" s="439"/>
      <c r="K90" s="439"/>
      <c r="L90" s="443">
        <v>4</v>
      </c>
      <c r="M90" s="441">
        <f t="shared" si="56"/>
      </c>
      <c r="N90" s="441">
        <f t="shared" si="56"/>
      </c>
      <c r="O90" s="438"/>
      <c r="P90" s="442"/>
      <c r="Q90" s="194"/>
      <c r="R90" s="58">
        <f t="shared" si="57"/>
      </c>
      <c r="S90" s="58">
        <f t="shared" si="58"/>
      </c>
      <c r="T90" s="58">
        <f>IF(F90&gt;F86,"Er","")</f>
      </c>
      <c r="U90" s="58">
        <f>IF(OR(G90&gt;G86,G90&gt;F90),"Er","")</f>
      </c>
      <c r="V90" s="58">
        <f>IF(H90&gt;H86,"Er","")</f>
      </c>
      <c r="W90" s="58">
        <f>IF(OR(I90&gt;H90,I90&gt;I86),"Er","")</f>
      </c>
      <c r="X90" s="58">
        <f>IF(J90&gt;J86,"Er","")</f>
      </c>
      <c r="Y90" s="58">
        <f>IF(OR(K90&gt;J90,K90&gt;K86),"Er","")</f>
      </c>
      <c r="Z90" s="58">
        <f>IF(OR(O90&gt;C90,O90&gt;O86,O90&lt;P90),"Er","")</f>
      </c>
      <c r="AA90" s="58">
        <f>IF(OR(P90&gt;O90,P90&gt;D90,P90&gt;P86),"Er","")</f>
      </c>
    </row>
    <row r="91" spans="2:27" s="170" customFormat="1" ht="15.75">
      <c r="B91" s="288" t="s">
        <v>302</v>
      </c>
      <c r="C91" s="371">
        <f t="shared" si="55"/>
        <v>0</v>
      </c>
      <c r="D91" s="371">
        <f t="shared" si="55"/>
        <v>0</v>
      </c>
      <c r="E91" s="196">
        <v>5</v>
      </c>
      <c r="F91" s="438"/>
      <c r="G91" s="438"/>
      <c r="H91" s="438"/>
      <c r="I91" s="438"/>
      <c r="J91" s="439"/>
      <c r="K91" s="439"/>
      <c r="L91" s="443">
        <v>5</v>
      </c>
      <c r="M91" s="441">
        <f aca="true" t="shared" si="59" ref="M91:N95">IF(SUM(C91)&lt;&gt;0,SUM(C91),"")</f>
      </c>
      <c r="N91" s="441">
        <f t="shared" si="59"/>
      </c>
      <c r="O91" s="438"/>
      <c r="P91" s="442"/>
      <c r="Q91" s="194"/>
      <c r="R91" s="58">
        <f t="shared" si="57"/>
      </c>
      <c r="S91" s="58">
        <f t="shared" si="58"/>
      </c>
      <c r="T91" s="58">
        <f>IF(F91&gt;F86,"Er","")</f>
      </c>
      <c r="U91" s="58">
        <f>IF(OR(G91&gt;G86,G91&gt;F91),"Er","")</f>
      </c>
      <c r="V91" s="58">
        <f>IF(H91&gt;H86,"Er","")</f>
      </c>
      <c r="W91" s="58">
        <f>IF(OR(I91&gt;H91,I91&gt;I86),"Er","")</f>
      </c>
      <c r="X91" s="58">
        <f>IF(J91&gt;J86,"Er","")</f>
      </c>
      <c r="Y91" s="58">
        <f>IF(OR(K91&gt;J91,K91&gt;K86),"Er","")</f>
      </c>
      <c r="Z91" s="58">
        <f>IF(OR(O91&gt;C91,O91&gt;O86,O91&lt;P91),"Er","")</f>
      </c>
      <c r="AA91" s="58">
        <f>IF(OR(P91&gt;O91,P91&gt;D91,P91&gt;P86),"Er","")</f>
      </c>
    </row>
    <row r="92" spans="2:27" s="170" customFormat="1" ht="15.75">
      <c r="B92" s="288" t="s">
        <v>303</v>
      </c>
      <c r="C92" s="371">
        <f t="shared" si="55"/>
        <v>0</v>
      </c>
      <c r="D92" s="371">
        <f t="shared" si="55"/>
        <v>0</v>
      </c>
      <c r="E92" s="196">
        <v>6</v>
      </c>
      <c r="F92" s="438"/>
      <c r="G92" s="438"/>
      <c r="H92" s="438"/>
      <c r="I92" s="438"/>
      <c r="J92" s="439"/>
      <c r="K92" s="439"/>
      <c r="L92" s="443">
        <v>6</v>
      </c>
      <c r="M92" s="441">
        <f t="shared" si="59"/>
      </c>
      <c r="N92" s="441">
        <f t="shared" si="59"/>
      </c>
      <c r="O92" s="438"/>
      <c r="P92" s="442"/>
      <c r="Q92" s="194"/>
      <c r="R92" s="58">
        <f t="shared" si="57"/>
      </c>
      <c r="S92" s="58">
        <f t="shared" si="58"/>
      </c>
      <c r="T92" s="58">
        <f>IF(F92&gt;F86,"Er","")</f>
      </c>
      <c r="U92" s="58">
        <f>IF(OR(G92&gt;G86,G92&gt;F92),"Er","")</f>
      </c>
      <c r="V92" s="58">
        <f>IF(H92&gt;H86,"Er","")</f>
      </c>
      <c r="W92" s="58">
        <f>IF(OR(I92&gt;H92,I92&gt;I86),"Er","")</f>
      </c>
      <c r="X92" s="58">
        <f>IF(J92&gt;J86,"Er","")</f>
      </c>
      <c r="Y92" s="58">
        <f>IF(OR(K92&gt;J92,K92&gt;K86),"Er","")</f>
      </c>
      <c r="Z92" s="58">
        <f>IF(OR(O92&gt;C92,O92&gt;O86,O92&lt;P92),"Er","")</f>
      </c>
      <c r="AA92" s="58">
        <f>IF(OR(P92&gt;O92,P92&gt;D92,P92&gt;P86),"Er","")</f>
      </c>
    </row>
    <row r="93" spans="2:27" s="170" customFormat="1" ht="15.75">
      <c r="B93" s="288" t="s">
        <v>304</v>
      </c>
      <c r="C93" s="371">
        <f t="shared" si="55"/>
        <v>0</v>
      </c>
      <c r="D93" s="371">
        <f t="shared" si="55"/>
        <v>0</v>
      </c>
      <c r="E93" s="196">
        <v>7</v>
      </c>
      <c r="F93" s="438"/>
      <c r="G93" s="438"/>
      <c r="H93" s="438"/>
      <c r="I93" s="438"/>
      <c r="J93" s="439"/>
      <c r="K93" s="439"/>
      <c r="L93" s="443">
        <v>7</v>
      </c>
      <c r="M93" s="441">
        <f t="shared" si="59"/>
      </c>
      <c r="N93" s="441">
        <f t="shared" si="59"/>
      </c>
      <c r="O93" s="438"/>
      <c r="P93" s="442"/>
      <c r="Q93" s="194"/>
      <c r="R93" s="58">
        <f t="shared" si="57"/>
      </c>
      <c r="S93" s="58">
        <f t="shared" si="58"/>
      </c>
      <c r="T93" s="58">
        <f>IF(F93&gt;F86,"Er","")</f>
      </c>
      <c r="U93" s="58">
        <f>IF(OR(G93&gt;G86,G93&gt;F93),"Er","")</f>
      </c>
      <c r="V93" s="58">
        <f>IF(H93&gt;H86,"Er","")</f>
      </c>
      <c r="W93" s="58">
        <f>IF(OR(I93&gt;H93,I93&gt;I86),"Er","")</f>
      </c>
      <c r="X93" s="58">
        <f>IF(J93&gt;J86,"Er","")</f>
      </c>
      <c r="Y93" s="58">
        <f>IF(OR(K93&gt;J93,K93&gt;K86),"Er","")</f>
      </c>
      <c r="Z93" s="58">
        <f>IF(OR(O93&gt;C93,O93&gt;O86,O93&lt;P93),"Er","")</f>
      </c>
      <c r="AA93" s="58">
        <f>IF(OR(P93&gt;O93,P93&gt;D93,P93&gt;P86),"Er","")</f>
      </c>
    </row>
    <row r="94" spans="2:27" s="170" customFormat="1" ht="15.75">
      <c r="B94" s="288" t="s">
        <v>305</v>
      </c>
      <c r="C94" s="371">
        <f t="shared" si="55"/>
        <v>0</v>
      </c>
      <c r="D94" s="371">
        <f t="shared" si="55"/>
        <v>0</v>
      </c>
      <c r="E94" s="196">
        <v>8</v>
      </c>
      <c r="F94" s="438"/>
      <c r="G94" s="438"/>
      <c r="H94" s="438"/>
      <c r="I94" s="438"/>
      <c r="J94" s="439"/>
      <c r="K94" s="439"/>
      <c r="L94" s="443">
        <v>8</v>
      </c>
      <c r="M94" s="441">
        <f t="shared" si="59"/>
      </c>
      <c r="N94" s="441">
        <f t="shared" si="59"/>
      </c>
      <c r="O94" s="438"/>
      <c r="P94" s="442"/>
      <c r="Q94" s="194"/>
      <c r="R94" s="58">
        <f t="shared" si="57"/>
      </c>
      <c r="S94" s="58">
        <f t="shared" si="58"/>
      </c>
      <c r="T94" s="58">
        <f>IF(F94&gt;F86,"Er","")</f>
      </c>
      <c r="U94" s="58">
        <f>IF(OR(G94&gt;G86,G94&gt;F94),"Er","")</f>
      </c>
      <c r="V94" s="58">
        <f>IF(H94&gt;H86,"Er","")</f>
      </c>
      <c r="W94" s="58">
        <f>IF(OR(I94&gt;H94,I94&gt;I86),"Er","")</f>
      </c>
      <c r="X94" s="58">
        <f>IF(J94&gt;J86,"Er","")</f>
      </c>
      <c r="Y94" s="58">
        <f>IF(OR(K94&gt;J94,K94&gt;K86),"Er","")</f>
      </c>
      <c r="Z94" s="58">
        <f>IF(OR(O94&gt;C94,O94&gt;O86,O94&lt;P94),"Er","")</f>
      </c>
      <c r="AA94" s="58">
        <f>IF(OR(P94&gt;O94,P94&gt;D94,P94&gt;P86),"Er","")</f>
      </c>
    </row>
    <row r="95" spans="2:27" s="170" customFormat="1" ht="15.75">
      <c r="B95" s="288" t="s">
        <v>306</v>
      </c>
      <c r="C95" s="369">
        <f t="shared" si="55"/>
        <v>0</v>
      </c>
      <c r="D95" s="369">
        <f t="shared" si="55"/>
        <v>0</v>
      </c>
      <c r="E95" s="197">
        <v>9</v>
      </c>
      <c r="F95" s="444"/>
      <c r="G95" s="444"/>
      <c r="H95" s="444"/>
      <c r="I95" s="444"/>
      <c r="J95" s="445"/>
      <c r="K95" s="445"/>
      <c r="L95" s="446">
        <v>9</v>
      </c>
      <c r="M95" s="441">
        <f t="shared" si="59"/>
      </c>
      <c r="N95" s="441">
        <f t="shared" si="59"/>
      </c>
      <c r="O95" s="444"/>
      <c r="P95" s="447"/>
      <c r="Q95" s="194"/>
      <c r="R95" s="58">
        <f t="shared" si="57"/>
      </c>
      <c r="S95" s="58">
        <f t="shared" si="58"/>
      </c>
      <c r="T95" s="58">
        <f>IF(F95&gt;F86,"Er","")</f>
      </c>
      <c r="U95" s="58">
        <f>IF(OR(G95&gt;G86,G95&gt;F95),"Er","")</f>
      </c>
      <c r="V95" s="58">
        <f>IF(H95&gt;H86,"Er","")</f>
      </c>
      <c r="W95" s="58">
        <f>IF(OR(I95&gt;H95,I95&gt;I86),"Er","")</f>
      </c>
      <c r="X95" s="58">
        <f>IF(J95&gt;J86,"Er","")</f>
      </c>
      <c r="Y95" s="58">
        <f>IF(OR(K95&gt;J95,K95&gt;K86),"Er","")</f>
      </c>
      <c r="Z95" s="58">
        <f>IF(OR(O95&gt;C95,O95&gt;O86,O95&lt;P95),"Er","")</f>
      </c>
      <c r="AA95" s="58">
        <f>IF(OR(P95&gt;O95,P95&gt;D95,P95&gt;P86),"Er","")</f>
      </c>
    </row>
    <row r="96" spans="2:16" ht="15.75">
      <c r="B96" s="635" t="s">
        <v>128</v>
      </c>
      <c r="C96" s="636"/>
      <c r="D96" s="636"/>
      <c r="E96" s="636"/>
      <c r="F96" s="636"/>
      <c r="G96" s="636"/>
      <c r="H96" s="636"/>
      <c r="I96" s="636"/>
      <c r="J96" s="636"/>
      <c r="K96" s="636"/>
      <c r="L96" s="636"/>
      <c r="M96" s="636"/>
      <c r="N96" s="636"/>
      <c r="O96" s="636"/>
      <c r="P96" s="637"/>
    </row>
    <row r="97" spans="2:27" ht="15.75">
      <c r="B97" s="390" t="s">
        <v>44</v>
      </c>
      <c r="C97" s="378">
        <f>SUM(C98,C101:C104)</f>
        <v>0</v>
      </c>
      <c r="D97" s="378">
        <f>SUM(D98,D101:D104)</f>
        <v>0</v>
      </c>
      <c r="E97" s="378"/>
      <c r="F97" s="366">
        <f aca="true" t="shared" si="60" ref="F97:K97">SUM(F98,F101:F104)</f>
        <v>0</v>
      </c>
      <c r="G97" s="366">
        <f t="shared" si="60"/>
        <v>0</v>
      </c>
      <c r="H97" s="366">
        <f t="shared" si="60"/>
        <v>0</v>
      </c>
      <c r="I97" s="366">
        <f t="shared" si="60"/>
        <v>0</v>
      </c>
      <c r="J97" s="366">
        <f t="shared" si="60"/>
        <v>0</v>
      </c>
      <c r="K97" s="366">
        <f t="shared" si="60"/>
        <v>0</v>
      </c>
      <c r="L97" s="399"/>
      <c r="M97" s="386">
        <f aca="true" t="shared" si="61" ref="M97:N104">IF(SUM(C97)&lt;&gt;0,SUM(C97),"")</f>
      </c>
      <c r="N97" s="386">
        <f t="shared" si="61"/>
      </c>
      <c r="O97" s="366">
        <f>SUM(O98,O101:O104)</f>
        <v>0</v>
      </c>
      <c r="P97" s="367">
        <f>SUM(P98,P101:P104)</f>
        <v>0</v>
      </c>
      <c r="R97" s="180">
        <f>IF(OR(C97&lt;D97,C97&lt;C9,C97&lt;O97),"Er","")</f>
      </c>
      <c r="S97" s="58">
        <f>IF(OR(D97&gt;C97,D97&lt;P97,D97&lt;D9),"Er","")</f>
      </c>
      <c r="T97" s="58">
        <f>IF(F97&lt;F9,"Er","")</f>
      </c>
      <c r="U97" s="58">
        <f>IF(OR(G97&lt;G9,G97&gt;F97),"Er","")</f>
      </c>
      <c r="V97" s="58">
        <f>IF(H97&lt;H9,"Er","")</f>
      </c>
      <c r="W97" s="58">
        <f>IF(OR(I97&lt;I9,I97&gt;H97),"Er","")</f>
      </c>
      <c r="X97" s="58">
        <f>IF(J97&lt;J9,"Er","")</f>
      </c>
      <c r="Y97" s="58">
        <f>IF(OR(K97&lt;K9,K97&gt;J97),"Er","")</f>
      </c>
      <c r="Z97" s="58">
        <f>IF(OR(O97&gt;C97,O97&lt;O9,O97&lt;P97),"Er","")</f>
      </c>
      <c r="AA97" s="58">
        <f>IF(OR(P97&gt;O97,P97&gt;D97,P97&lt;P9),"Er","")</f>
      </c>
    </row>
    <row r="98" spans="2:27" ht="18.75">
      <c r="B98" s="340" t="s">
        <v>286</v>
      </c>
      <c r="C98" s="370">
        <f aca="true" t="shared" si="62" ref="C98:C104">SUM(F98,H98,J98)</f>
        <v>0</v>
      </c>
      <c r="D98" s="370">
        <f aca="true" t="shared" si="63" ref="D98:D104">SUM(G98,I98,K98)</f>
        <v>0</v>
      </c>
      <c r="E98" s="91">
        <v>1</v>
      </c>
      <c r="F98" s="424"/>
      <c r="G98" s="424"/>
      <c r="H98" s="424"/>
      <c r="I98" s="424"/>
      <c r="J98" s="428"/>
      <c r="K98" s="428"/>
      <c r="L98" s="429">
        <v>1</v>
      </c>
      <c r="M98" s="430">
        <f t="shared" si="61"/>
      </c>
      <c r="N98" s="430">
        <f t="shared" si="61"/>
      </c>
      <c r="O98" s="424"/>
      <c r="P98" s="425"/>
      <c r="R98" s="58">
        <f aca="true" t="shared" si="64" ref="R98:R104">IF(OR(C98&lt;D98,C98&lt;O98),"Er","")</f>
      </c>
      <c r="S98" s="58">
        <f aca="true" t="shared" si="65" ref="S98:S104">IF(OR(D98&gt;C98,D98&lt;P98),"Er","")</f>
      </c>
      <c r="T98" s="58">
        <f>IF(SUM(F99:F100)&gt;F98,"Er","")</f>
      </c>
      <c r="U98" s="58">
        <f>IF(OR(SUM(G99:G100)&gt;G98,G98&gt;F98),"Er","")</f>
      </c>
      <c r="V98" s="58">
        <f>IF(SUM(H99:H100)&gt;H98,"Er","")</f>
      </c>
      <c r="W98" s="58">
        <f>IF(OR(I100+I99&gt;I98,I98&gt;H98),"Er","")</f>
      </c>
      <c r="X98" s="58">
        <f>IF(SUM(J99:J100)&gt;J98,"Er","")</f>
      </c>
      <c r="Y98" s="58">
        <f>IF(OR(K100+K99&gt;K98,K98&gt;J98),"Er","")</f>
      </c>
      <c r="Z98" s="58">
        <f>IF(OR(SUM(O99:O100)&gt;O98,O98&gt;C98),"Er","")</f>
      </c>
      <c r="AA98" s="58">
        <f>IF(OR(P98&gt;D98,P98&gt;O98,P100+P99&gt;P98),"Er","")</f>
      </c>
    </row>
    <row r="99" spans="2:27" ht="15.75">
      <c r="B99" s="285" t="s">
        <v>104</v>
      </c>
      <c r="C99" s="371">
        <f t="shared" si="62"/>
        <v>0</v>
      </c>
      <c r="D99" s="371">
        <f t="shared" si="63"/>
        <v>0</v>
      </c>
      <c r="E99" s="91">
        <v>2</v>
      </c>
      <c r="F99" s="424"/>
      <c r="G99" s="424"/>
      <c r="H99" s="424"/>
      <c r="I99" s="424"/>
      <c r="J99" s="428"/>
      <c r="K99" s="428"/>
      <c r="L99" s="429">
        <v>2</v>
      </c>
      <c r="M99" s="430">
        <f t="shared" si="61"/>
      </c>
      <c r="N99" s="430">
        <f t="shared" si="61"/>
      </c>
      <c r="O99" s="424"/>
      <c r="P99" s="425"/>
      <c r="R99" s="58">
        <f t="shared" si="64"/>
      </c>
      <c r="S99" s="58">
        <f t="shared" si="65"/>
      </c>
      <c r="T99" s="58">
        <f>IF(OR(F99&gt;F98,F99&gt;F97),"Er","")</f>
      </c>
      <c r="U99" s="58">
        <f>IF(OR(G99&gt;G98,G99&gt;G97,G99&gt;F99),"Er","")</f>
      </c>
      <c r="V99" s="58">
        <f>IF(OR(H99&gt;H98,H99&gt;H97),"Er","")</f>
      </c>
      <c r="W99" s="58">
        <f>IF(OR(I99&gt;I98,I99&gt;I97,I99&gt;H99),"Er","")</f>
      </c>
      <c r="X99" s="58">
        <f>IF(OR(J99&gt;J98,J99&gt;J97),"Er","")</f>
      </c>
      <c r="Y99" s="58">
        <f>IF(OR(K99&gt;K98,K99&gt;K97,K99&gt;J99),"Er","")</f>
      </c>
      <c r="Z99" s="58">
        <f>IF(OR(O99&gt;O98,O99&gt;O97,O99&gt;C99),"Er","")</f>
      </c>
      <c r="AA99" s="58">
        <f>IF(OR(P99&gt;P98,P99&gt;P97,P99&gt;O99,P99&gt;D99),"Er","")</f>
      </c>
    </row>
    <row r="100" spans="2:27" ht="15.75">
      <c r="B100" s="341" t="s">
        <v>132</v>
      </c>
      <c r="C100" s="372">
        <f t="shared" si="62"/>
        <v>0</v>
      </c>
      <c r="D100" s="372">
        <f t="shared" si="63"/>
        <v>0</v>
      </c>
      <c r="E100" s="91">
        <v>3</v>
      </c>
      <c r="F100" s="424"/>
      <c r="G100" s="424"/>
      <c r="H100" s="424"/>
      <c r="I100" s="424"/>
      <c r="J100" s="428"/>
      <c r="K100" s="428"/>
      <c r="L100" s="429">
        <v>3</v>
      </c>
      <c r="M100" s="430">
        <f t="shared" si="61"/>
      </c>
      <c r="N100" s="430">
        <f t="shared" si="61"/>
      </c>
      <c r="O100" s="424"/>
      <c r="P100" s="425"/>
      <c r="R100" s="58">
        <f t="shared" si="64"/>
      </c>
      <c r="S100" s="58">
        <f t="shared" si="65"/>
      </c>
      <c r="T100" s="58">
        <f>IF(OR(F100&gt;F98,F100&gt;F97),"Er","")</f>
      </c>
      <c r="U100" s="58">
        <f>IF(OR(G100&gt;G98,G100&gt;G97,G100&gt;F100),"Er","")</f>
      </c>
      <c r="V100" s="58">
        <f>IF(OR(H100&gt;H98,H100&gt;H97),"Er","")</f>
      </c>
      <c r="W100" s="58">
        <f>IF(OR(I100&gt;I98,I100&gt;I97,I100&gt;H100),"Er","")</f>
      </c>
      <c r="X100" s="58">
        <f>IF(OR(J100&gt;J98,J100&gt;J97),"Er","")</f>
      </c>
      <c r="Y100" s="58">
        <f>IF(OR(K100&gt;K98,K100&gt;K97,K100&gt;J100),"Er","")</f>
      </c>
      <c r="Z100" s="58">
        <f>IF(OR(O100&gt;O98,O100&gt;O97,O100&gt;C100),"Er","")</f>
      </c>
      <c r="AA100" s="58">
        <f>IF(OR(P100&gt;P98,P100&gt;P97,P100&gt;O100,P100&gt;D100),"Er","")</f>
      </c>
    </row>
    <row r="101" spans="2:27" ht="15.75">
      <c r="B101" s="285" t="s">
        <v>129</v>
      </c>
      <c r="C101" s="371">
        <f t="shared" si="62"/>
        <v>0</v>
      </c>
      <c r="D101" s="371">
        <f t="shared" si="63"/>
        <v>0</v>
      </c>
      <c r="E101" s="91">
        <v>4</v>
      </c>
      <c r="F101" s="424"/>
      <c r="G101" s="424"/>
      <c r="H101" s="424"/>
      <c r="I101" s="424"/>
      <c r="J101" s="428"/>
      <c r="K101" s="428"/>
      <c r="L101" s="429">
        <v>4</v>
      </c>
      <c r="M101" s="430">
        <f t="shared" si="61"/>
      </c>
      <c r="N101" s="430">
        <f t="shared" si="61"/>
      </c>
      <c r="O101" s="424"/>
      <c r="P101" s="425"/>
      <c r="R101" s="58">
        <f t="shared" si="64"/>
      </c>
      <c r="S101" s="58">
        <f t="shared" si="65"/>
      </c>
      <c r="T101" s="58"/>
      <c r="U101" s="58">
        <f>IF(G101&gt;F101,"Er","")</f>
      </c>
      <c r="V101" s="58"/>
      <c r="W101" s="58">
        <f>IF(I101&gt;H101,"Er","")</f>
      </c>
      <c r="X101" s="58"/>
      <c r="Y101" s="58">
        <f>IF(K101&gt;J101,"Er","")</f>
      </c>
      <c r="Z101" s="58">
        <f>IF(O101&gt;C101,"Er","")</f>
      </c>
      <c r="AA101" s="58">
        <f>IF(OR(P101&gt;D101,P101&gt;O101),"Er","")</f>
      </c>
    </row>
    <row r="102" spans="2:27" ht="15.75">
      <c r="B102" s="285" t="s">
        <v>130</v>
      </c>
      <c r="C102" s="372">
        <f t="shared" si="62"/>
        <v>0</v>
      </c>
      <c r="D102" s="372">
        <f t="shared" si="63"/>
        <v>0</v>
      </c>
      <c r="E102" s="91">
        <v>5</v>
      </c>
      <c r="F102" s="424"/>
      <c r="G102" s="424"/>
      <c r="H102" s="424"/>
      <c r="I102" s="424"/>
      <c r="J102" s="428"/>
      <c r="K102" s="428"/>
      <c r="L102" s="429">
        <v>5</v>
      </c>
      <c r="M102" s="430">
        <f t="shared" si="61"/>
      </c>
      <c r="N102" s="430">
        <f t="shared" si="61"/>
      </c>
      <c r="O102" s="424"/>
      <c r="P102" s="425"/>
      <c r="R102" s="58">
        <f t="shared" si="64"/>
      </c>
      <c r="S102" s="58">
        <f t="shared" si="65"/>
      </c>
      <c r="T102" s="58"/>
      <c r="U102" s="58">
        <f>IF(G102&gt;F102,"Er","")</f>
      </c>
      <c r="V102" s="58"/>
      <c r="W102" s="58">
        <f>IF(I102&gt;H102,"Er","")</f>
      </c>
      <c r="X102" s="58"/>
      <c r="Y102" s="58">
        <f>IF(K102&gt;J102,"Er","")</f>
      </c>
      <c r="Z102" s="58">
        <f>IF(O102&gt;C102,"Er","")</f>
      </c>
      <c r="AA102" s="58">
        <f>IF(OR(P102&gt;D102,P102&gt;O102),"Er","")</f>
      </c>
    </row>
    <row r="103" spans="2:27" ht="15.75">
      <c r="B103" s="285" t="s">
        <v>193</v>
      </c>
      <c r="C103" s="372">
        <f t="shared" si="62"/>
        <v>0</v>
      </c>
      <c r="D103" s="372">
        <f t="shared" si="63"/>
        <v>0</v>
      </c>
      <c r="E103" s="91">
        <v>7</v>
      </c>
      <c r="F103" s="431"/>
      <c r="G103" s="431"/>
      <c r="H103" s="431"/>
      <c r="I103" s="431"/>
      <c r="J103" s="432"/>
      <c r="K103" s="432"/>
      <c r="L103" s="429">
        <v>7</v>
      </c>
      <c r="M103" s="430">
        <f t="shared" si="61"/>
      </c>
      <c r="N103" s="430">
        <f t="shared" si="61"/>
      </c>
      <c r="O103" s="431"/>
      <c r="P103" s="433"/>
      <c r="R103" s="58">
        <f t="shared" si="64"/>
      </c>
      <c r="S103" s="58">
        <f t="shared" si="65"/>
      </c>
      <c r="T103" s="58"/>
      <c r="U103" s="58">
        <f>IF(G103&gt;F103,"Er","")</f>
      </c>
      <c r="V103" s="58"/>
      <c r="W103" s="58">
        <f>IF(I103&gt;H103,"Er","")</f>
      </c>
      <c r="X103" s="58"/>
      <c r="Y103" s="58">
        <f>IF(K103&gt;J103,"Er","")</f>
      </c>
      <c r="Z103" s="58">
        <f>IF(O103&gt;C103,"Er","")</f>
      </c>
      <c r="AA103" s="58">
        <f>IF(OR(P103&gt;D103,P103&gt;O103),"Er","")</f>
      </c>
    </row>
    <row r="104" spans="2:27" ht="16.5" thickBot="1">
      <c r="B104" s="286" t="s">
        <v>53</v>
      </c>
      <c r="C104" s="384">
        <f t="shared" si="62"/>
        <v>0</v>
      </c>
      <c r="D104" s="384">
        <f t="shared" si="63"/>
        <v>0</v>
      </c>
      <c r="E104" s="92">
        <v>8</v>
      </c>
      <c r="F104" s="434"/>
      <c r="G104" s="434"/>
      <c r="H104" s="434"/>
      <c r="I104" s="434"/>
      <c r="J104" s="435"/>
      <c r="K104" s="435"/>
      <c r="L104" s="436">
        <v>8</v>
      </c>
      <c r="M104" s="430">
        <f t="shared" si="61"/>
      </c>
      <c r="N104" s="430">
        <f t="shared" si="61"/>
      </c>
      <c r="O104" s="434"/>
      <c r="P104" s="437"/>
      <c r="R104" s="58">
        <f t="shared" si="64"/>
      </c>
      <c r="S104" s="58">
        <f t="shared" si="65"/>
      </c>
      <c r="T104" s="58"/>
      <c r="U104" s="58">
        <f>IF(G104&gt;F104,"Er","")</f>
      </c>
      <c r="V104" s="58"/>
      <c r="W104" s="58">
        <f>IF(I104&gt;H104,"Er","")</f>
      </c>
      <c r="X104" s="58"/>
      <c r="Y104" s="58">
        <f>IF(K104&gt;J104,"Er","")</f>
      </c>
      <c r="Z104" s="58">
        <f>IF(O104&gt;C104,"Er","")</f>
      </c>
      <c r="AA104" s="58">
        <f>IF(OR(P104&gt;D104,P104&gt;O104),"Er","")</f>
      </c>
    </row>
    <row r="105" ht="15.75">
      <c r="B105" s="93" t="s">
        <v>116</v>
      </c>
    </row>
  </sheetData>
  <sheetProtection password="C129" sheet="1" objects="1" scenarios="1"/>
  <mergeCells count="13">
    <mergeCell ref="D2:D4"/>
    <mergeCell ref="H3:I3"/>
    <mergeCell ref="J3:K3"/>
    <mergeCell ref="B96:P96"/>
    <mergeCell ref="O3:O4"/>
    <mergeCell ref="B72:P72"/>
    <mergeCell ref="B10:P10"/>
    <mergeCell ref="B2:B4"/>
    <mergeCell ref="P3:P4"/>
    <mergeCell ref="O2:P2"/>
    <mergeCell ref="F2:K2"/>
    <mergeCell ref="F3:G3"/>
    <mergeCell ref="C2:C4"/>
  </mergeCells>
  <dataValidations count="9">
    <dataValidation allowBlank="1" showInputMessage="1" showErrorMessage="1" errorTitle="Lçi nhËp d÷ liÖu" error="ChØ nhËp d÷ liÖu kiÓu sè, kh«ng nhËp ch÷." sqref="M97:P97 C97:E104 M74:N75 F97:K97 E73:P73 L97:L104 M98:N104 C73:D75 C76:E95 F76:P76 M12:N15 F86:P86 F53:K53 M53:P53 M54:N62 F63:K63 M63:P63 L77:N85 M49:N52 E53:E71 E47:E48 M36:N47 L47:L48 C11:D71 F16:K16 M16:P16 M27:N34 M17:N25 L16:L34 E16:E34 F26:K26 M26:P26 M7:N9 L53:L71 E5:P6 E11:P11 C5:D9 M64:N71 E35:P35 L87:N95 F48:K48 M48:P48"/>
    <dataValidation type="whole" allowBlank="1" showErrorMessage="1" errorTitle="Lỗi nhập dữ liệu" error="Chỉ nhập số tối đa 100" sqref="O98:P98 O104:P104 F98:K98 F104:K104">
      <formula1>0</formula1>
      <formula2>100</formula2>
    </dataValidation>
    <dataValidation type="whole" allowBlank="1" showErrorMessage="1" errorTitle="Lỗi nhập dữ liệu" error="Chỉ nhập số tối đa 2" sqref="O74:P74 F74:K74">
      <formula1>0</formula1>
      <formula2>2</formula2>
    </dataValidation>
    <dataValidation type="whole" allowBlank="1" showErrorMessage="1" errorTitle="Lỗi nhập dữ liệu" error="Chỉ nhập số tối đa 10" sqref="O99:P100 F75:K75 F99:K100 F102:K103 O102:P103 O75:P75">
      <formula1>0</formula1>
      <formula2>10</formula2>
    </dataValidation>
    <dataValidation type="whole" allowBlank="1" showErrorMessage="1" errorTitle="Lỗi nhập dữ liệu" error="Chỉ nhập số tối đa 5" sqref="O101:P101 F101:K101">
      <formula1>0</formula1>
      <formula2>5</formula2>
    </dataValidation>
    <dataValidation type="whole" allowBlank="1" showInputMessage="1" showErrorMessage="1" errorTitle="Lỗi nhập dữ liệu" error="Chỉ nhập số tối đa 300, không nhập chữ" sqref="F77:K85 O77:P85 F87:K95 O87:P95">
      <formula1>0</formula1>
      <formula2>300</formula2>
    </dataValidation>
    <dataValidation type="whole" allowBlank="1" showErrorMessage="1" errorTitle="Lỗi nhập dữ liệu" error="Chỉ nhập số tối đa 300" sqref="O7:P9 O49:P52 F49:K52 O12:P15 F12:K15 F7:K9">
      <formula1>0</formula1>
      <formula2>300</formula2>
    </dataValidation>
    <dataValidation type="whole" allowBlank="1" showErrorMessage="1" errorTitle="Lỗi nhập dữ liệu" error="Chỉ nhập số tối đa 3" sqref="F47:K47 O47:P47">
      <formula1>0</formula1>
      <formula2>3</formula2>
    </dataValidation>
    <dataValidation type="whole" allowBlank="1" showErrorMessage="1" errorTitle="Lỗi nhập dữ liệu" error="Chỉ nhập số tối đa 500" sqref="F17:K25 O64:P71 F64:K71 O54:P62 F54:K62 O36:P46 F36:K46 O27:P34 F27:K34 O17:P25">
      <formula1>0</formula1>
      <formula2>500</formula2>
    </dataValidation>
  </dataValidations>
  <printOptions/>
  <pageMargins left="0.7480314960629921" right="0.2362204724409449" top="0.5118110236220472" bottom="0.5118110236220472" header="0.5118110236220472" footer="0.2362204724409449"/>
  <pageSetup horizontalDpi="600" verticalDpi="600" orientation="portrait" paperSize="9" scale="75" r:id="rId3"/>
  <headerFooter alignWithMargins="0">
    <oddFooter>&amp;L&amp;"Times New Roman,Regular"&amp;10Phiên bản 4.0.1&amp;C&amp;"Times New Roman,Regular"&amp;10Đầu năm&amp;R&amp;"Times New Roman,Regular"&amp;10&amp;A.&amp;P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24"/>
  <sheetViews>
    <sheetView showGridLines="0" showZeros="0" zoomScale="75" zoomScaleNormal="75" zoomScalePageLayoutView="0" workbookViewId="0" topLeftCell="A81">
      <selection activeCell="Q98" sqref="Q98"/>
    </sheetView>
  </sheetViews>
  <sheetFormatPr defaultColWidth="8.8984375" defaultRowHeight="15"/>
  <cols>
    <col min="1" max="1" width="1.59765625" style="31" customWidth="1"/>
    <col min="2" max="2" width="39" style="31" customWidth="1"/>
    <col min="3" max="3" width="12.5" style="31" hidden="1" customWidth="1"/>
    <col min="4" max="4" width="8.59765625" style="66" bestFit="1" customWidth="1"/>
    <col min="5" max="5" width="4.59765625" style="253" hidden="1" customWidth="1"/>
    <col min="6" max="7" width="7.59765625" style="66" customWidth="1"/>
    <col min="8" max="8" width="7.59765625" style="66" hidden="1" customWidth="1"/>
    <col min="9" max="9" width="13.5" style="253" hidden="1" customWidth="1"/>
    <col min="10" max="12" width="7.59765625" style="66" customWidth="1"/>
    <col min="13" max="15" width="7.59765625" style="66" hidden="1" customWidth="1"/>
    <col min="16" max="16" width="2.59765625" style="38" customWidth="1"/>
    <col min="17" max="17" width="2.69921875" style="63" customWidth="1"/>
    <col min="18" max="22" width="2.59765625" style="63" customWidth="1"/>
    <col min="23" max="28" width="9" style="31" customWidth="1"/>
    <col min="29" max="31" width="9" style="31" hidden="1" customWidth="1"/>
    <col min="32" max="32" width="18.3984375" style="31" hidden="1" customWidth="1"/>
    <col min="33" max="33" width="7" style="31" hidden="1" customWidth="1"/>
    <col min="34" max="35" width="8.8984375" style="31" customWidth="1"/>
    <col min="36" max="16384" width="8.8984375" style="31" customWidth="1"/>
  </cols>
  <sheetData>
    <row r="1" spans="2:15" ht="18.75">
      <c r="B1" s="94" t="s">
        <v>138</v>
      </c>
      <c r="C1" s="94"/>
      <c r="D1" s="130"/>
      <c r="E1" s="130"/>
      <c r="F1" s="130"/>
      <c r="G1" s="130"/>
      <c r="H1" s="130"/>
      <c r="I1" s="130"/>
      <c r="J1" s="130"/>
      <c r="M1" s="75"/>
      <c r="N1" s="75"/>
      <c r="O1" s="75"/>
    </row>
    <row r="2" spans="4:15" ht="9" customHeight="1" thickBot="1">
      <c r="D2" s="130"/>
      <c r="E2" s="130"/>
      <c r="F2" s="130"/>
      <c r="G2" s="130"/>
      <c r="H2" s="130"/>
      <c r="I2" s="130"/>
      <c r="J2" s="130"/>
      <c r="M2" s="75"/>
      <c r="N2" s="75"/>
      <c r="O2" s="75"/>
    </row>
    <row r="3" spans="2:15" ht="15.75">
      <c r="B3" s="730" t="s">
        <v>139</v>
      </c>
      <c r="C3" s="744"/>
      <c r="D3" s="736" t="s">
        <v>37</v>
      </c>
      <c r="E3" s="254"/>
      <c r="F3" s="732" t="s">
        <v>4</v>
      </c>
      <c r="G3" s="667"/>
      <c r="H3" s="667"/>
      <c r="I3" s="667"/>
      <c r="J3" s="667"/>
      <c r="K3" s="667"/>
      <c r="L3" s="668"/>
      <c r="M3" s="247"/>
      <c r="N3" s="733"/>
      <c r="O3" s="733"/>
    </row>
    <row r="4" spans="2:33" ht="15.75">
      <c r="B4" s="731"/>
      <c r="C4" s="745"/>
      <c r="D4" s="737"/>
      <c r="E4" s="255"/>
      <c r="F4" s="726" t="s">
        <v>140</v>
      </c>
      <c r="G4" s="727"/>
      <c r="H4" s="489"/>
      <c r="I4" s="255"/>
      <c r="J4" s="726" t="s">
        <v>141</v>
      </c>
      <c r="K4" s="727"/>
      <c r="L4" s="728" t="s">
        <v>142</v>
      </c>
      <c r="M4" s="247"/>
      <c r="N4" s="247"/>
      <c r="O4" s="247"/>
      <c r="AF4" s="41"/>
      <c r="AG4" s="41"/>
    </row>
    <row r="5" spans="2:33" ht="15.75">
      <c r="B5" s="250"/>
      <c r="C5" s="491"/>
      <c r="D5" s="738"/>
      <c r="E5" s="256"/>
      <c r="F5" s="95" t="s">
        <v>44</v>
      </c>
      <c r="G5" s="95" t="s">
        <v>39</v>
      </c>
      <c r="H5" s="283"/>
      <c r="I5" s="255"/>
      <c r="J5" s="95" t="s">
        <v>44</v>
      </c>
      <c r="K5" s="95" t="s">
        <v>39</v>
      </c>
      <c r="L5" s="729"/>
      <c r="M5" s="247"/>
      <c r="N5" s="247"/>
      <c r="O5" s="247"/>
      <c r="AF5" s="41"/>
      <c r="AG5" s="41"/>
    </row>
    <row r="6" spans="2:33" ht="15.75">
      <c r="B6" s="400" t="s">
        <v>143</v>
      </c>
      <c r="C6" s="401"/>
      <c r="D6" s="493">
        <f aca="true" t="shared" si="0" ref="D6:L6">SUM(D8:D11)</f>
        <v>0</v>
      </c>
      <c r="E6" s="493">
        <f t="shared" si="0"/>
        <v>0</v>
      </c>
      <c r="F6" s="494">
        <f t="shared" si="0"/>
        <v>0</v>
      </c>
      <c r="G6" s="494">
        <f t="shared" si="0"/>
        <v>0</v>
      </c>
      <c r="H6" s="494"/>
      <c r="I6" s="494">
        <f t="shared" si="0"/>
        <v>0</v>
      </c>
      <c r="J6" s="494">
        <f t="shared" si="0"/>
        <v>0</v>
      </c>
      <c r="K6" s="494">
        <f t="shared" si="0"/>
        <v>0</v>
      </c>
      <c r="L6" s="495">
        <f t="shared" si="0"/>
        <v>0</v>
      </c>
      <c r="M6" s="25"/>
      <c r="N6" s="25"/>
      <c r="O6" s="25"/>
      <c r="Q6" s="58"/>
      <c r="R6" s="58"/>
      <c r="S6" s="58"/>
      <c r="T6" s="58"/>
      <c r="U6" s="58"/>
      <c r="V6" s="58"/>
      <c r="AF6" s="34" t="s">
        <v>231</v>
      </c>
      <c r="AG6" s="1">
        <v>0</v>
      </c>
    </row>
    <row r="7" spans="2:33" ht="15.75" hidden="1">
      <c r="B7" s="97"/>
      <c r="C7" s="96" t="s">
        <v>241</v>
      </c>
      <c r="D7" s="496">
        <v>3</v>
      </c>
      <c r="E7" s="497" t="s">
        <v>376</v>
      </c>
      <c r="F7" s="497" t="s">
        <v>376</v>
      </c>
      <c r="G7" s="496" t="s">
        <v>373</v>
      </c>
      <c r="H7" s="496"/>
      <c r="I7" s="497" t="s">
        <v>377</v>
      </c>
      <c r="J7" s="497" t="s">
        <v>377</v>
      </c>
      <c r="K7" s="496" t="s">
        <v>374</v>
      </c>
      <c r="L7" s="498" t="s">
        <v>375</v>
      </c>
      <c r="M7" s="25"/>
      <c r="N7" s="25"/>
      <c r="O7" s="25"/>
      <c r="Q7" s="58"/>
      <c r="R7" s="58"/>
      <c r="S7" s="58"/>
      <c r="T7" s="58"/>
      <c r="U7" s="58"/>
      <c r="V7" s="58"/>
      <c r="AF7" s="34"/>
      <c r="AG7" s="1"/>
    </row>
    <row r="8" spans="2:33" ht="15.75">
      <c r="B8" s="284" t="s">
        <v>268</v>
      </c>
      <c r="C8" s="98">
        <v>1</v>
      </c>
      <c r="D8" s="493">
        <f>SUM(E8,I8,L8)</f>
        <v>0</v>
      </c>
      <c r="E8" s="499">
        <f>F8</f>
        <v>0</v>
      </c>
      <c r="F8" s="500"/>
      <c r="G8" s="500"/>
      <c r="H8" s="500"/>
      <c r="I8" s="503">
        <f>J8</f>
        <v>0</v>
      </c>
      <c r="J8" s="500"/>
      <c r="K8" s="500"/>
      <c r="L8" s="501"/>
      <c r="M8" s="248"/>
      <c r="N8" s="248"/>
      <c r="O8" s="248"/>
      <c r="Q8" s="58"/>
      <c r="R8" s="58">
        <f>IF(G8&gt;F8,"Er","")</f>
      </c>
      <c r="S8" s="58"/>
      <c r="T8" s="58">
        <f>IF(K8&gt;J8,"Er","")</f>
      </c>
      <c r="U8" s="58"/>
      <c r="V8" s="58"/>
      <c r="AF8" s="99" t="s">
        <v>232</v>
      </c>
      <c r="AG8" s="1">
        <v>0</v>
      </c>
    </row>
    <row r="9" spans="2:33" ht="15.75">
      <c r="B9" s="285" t="s">
        <v>144</v>
      </c>
      <c r="C9" s="100">
        <v>2</v>
      </c>
      <c r="D9" s="502">
        <f>SUM(E9,I9,L9)</f>
        <v>0</v>
      </c>
      <c r="E9" s="499">
        <f>F9</f>
        <v>0</v>
      </c>
      <c r="F9" s="503"/>
      <c r="G9" s="503"/>
      <c r="H9" s="500"/>
      <c r="I9" s="503">
        <f>J9</f>
        <v>0</v>
      </c>
      <c r="J9" s="503"/>
      <c r="K9" s="503"/>
      <c r="L9" s="504"/>
      <c r="M9" s="248"/>
      <c r="N9" s="248"/>
      <c r="O9" s="248"/>
      <c r="Q9" s="58"/>
      <c r="R9" s="58">
        <f>IF(G9&gt;F9,"Er","")</f>
      </c>
      <c r="S9" s="58"/>
      <c r="T9" s="58">
        <f>IF(K9&gt;J9,"Er","")</f>
      </c>
      <c r="U9" s="58"/>
      <c r="V9" s="58"/>
      <c r="AF9" s="99" t="s">
        <v>233</v>
      </c>
      <c r="AG9" s="1">
        <v>0</v>
      </c>
    </row>
    <row r="10" spans="2:33" ht="15.75" customHeight="1">
      <c r="B10" s="285" t="s">
        <v>145</v>
      </c>
      <c r="C10" s="100">
        <v>3</v>
      </c>
      <c r="D10" s="502">
        <f>SUM(E10,I10,L10)</f>
        <v>0</v>
      </c>
      <c r="E10" s="499">
        <f>F10</f>
        <v>0</v>
      </c>
      <c r="F10" s="503"/>
      <c r="G10" s="503"/>
      <c r="H10" s="500"/>
      <c r="I10" s="503">
        <f>J10</f>
        <v>0</v>
      </c>
      <c r="J10" s="503"/>
      <c r="K10" s="503"/>
      <c r="L10" s="504"/>
      <c r="M10" s="248"/>
      <c r="N10" s="248"/>
      <c r="O10" s="248"/>
      <c r="Q10" s="58"/>
      <c r="R10" s="58">
        <f>IF(G10&gt;F10,"Er","")</f>
      </c>
      <c r="S10" s="58"/>
      <c r="T10" s="58">
        <f>IF(K10&gt;J10,"Er","")</f>
      </c>
      <c r="U10" s="58"/>
      <c r="V10" s="58"/>
      <c r="AF10" s="34" t="s">
        <v>234</v>
      </c>
      <c r="AG10" s="1">
        <v>0</v>
      </c>
    </row>
    <row r="11" spans="2:33" ht="15.75" customHeight="1" thickBot="1">
      <c r="B11" s="286" t="s">
        <v>146</v>
      </c>
      <c r="C11" s="113">
        <v>4</v>
      </c>
      <c r="D11" s="511">
        <f>SUM(E11,I11,L11)</f>
        <v>0</v>
      </c>
      <c r="E11" s="518">
        <f>F11</f>
        <v>0</v>
      </c>
      <c r="F11" s="505"/>
      <c r="G11" s="505"/>
      <c r="H11" s="506"/>
      <c r="I11" s="503">
        <f>J11</f>
        <v>0</v>
      </c>
      <c r="J11" s="505"/>
      <c r="K11" s="505"/>
      <c r="L11" s="507"/>
      <c r="M11" s="248"/>
      <c r="N11" s="248"/>
      <c r="O11" s="248"/>
      <c r="Q11" s="58"/>
      <c r="R11" s="58">
        <f>IF(G11&gt;F11,"Er","")</f>
      </c>
      <c r="S11" s="58"/>
      <c r="T11" s="58">
        <f>IF(K11&gt;J11,"Er","")</f>
      </c>
      <c r="U11" s="58"/>
      <c r="V11" s="58"/>
      <c r="AF11" s="34" t="s">
        <v>235</v>
      </c>
      <c r="AG11" s="1">
        <v>0</v>
      </c>
    </row>
    <row r="12" spans="2:33" ht="5.25" customHeight="1" thickBot="1">
      <c r="B12" s="101"/>
      <c r="C12" s="101"/>
      <c r="E12" s="130"/>
      <c r="F12" s="130"/>
      <c r="G12" s="130"/>
      <c r="H12" s="130"/>
      <c r="I12" s="130"/>
      <c r="AF12" s="34" t="s">
        <v>179</v>
      </c>
      <c r="AG12" s="1" t="b">
        <v>0</v>
      </c>
    </row>
    <row r="13" spans="2:33" ht="15.75" customHeight="1">
      <c r="B13" s="622" t="s">
        <v>147</v>
      </c>
      <c r="C13" s="102"/>
      <c r="D13" s="752" t="s">
        <v>37</v>
      </c>
      <c r="E13" s="753"/>
      <c r="F13" s="754"/>
      <c r="G13" s="724" t="s">
        <v>38</v>
      </c>
      <c r="H13" s="758"/>
      <c r="I13" s="758"/>
      <c r="J13" s="758"/>
      <c r="K13" s="758"/>
      <c r="L13" s="725"/>
      <c r="M13" s="38"/>
      <c r="N13" s="63"/>
      <c r="O13" s="63"/>
      <c r="P13" s="63"/>
      <c r="T13" s="31"/>
      <c r="U13" s="31"/>
      <c r="V13" s="31"/>
      <c r="AD13" s="31" t="b">
        <v>0</v>
      </c>
      <c r="AF13" s="34" t="s">
        <v>236</v>
      </c>
      <c r="AG13" s="1" t="b">
        <v>0</v>
      </c>
    </row>
    <row r="14" spans="2:33" ht="15.75">
      <c r="B14" s="623"/>
      <c r="C14" s="103"/>
      <c r="D14" s="755"/>
      <c r="E14" s="756"/>
      <c r="F14" s="757"/>
      <c r="G14" s="746" t="s">
        <v>39</v>
      </c>
      <c r="H14" s="747"/>
      <c r="I14" s="747"/>
      <c r="J14" s="748"/>
      <c r="K14" s="746" t="s">
        <v>40</v>
      </c>
      <c r="L14" s="749"/>
      <c r="M14" s="38"/>
      <c r="N14" s="63"/>
      <c r="O14" s="63"/>
      <c r="P14" s="63"/>
      <c r="T14" s="31"/>
      <c r="U14" s="31"/>
      <c r="V14" s="31"/>
      <c r="AF14" s="34" t="s">
        <v>237</v>
      </c>
      <c r="AG14" s="1" t="b">
        <v>0</v>
      </c>
    </row>
    <row r="15" spans="2:22" ht="15.75" hidden="1">
      <c r="B15" s="104"/>
      <c r="C15" s="77"/>
      <c r="D15" s="746">
        <v>3</v>
      </c>
      <c r="E15" s="747"/>
      <c r="F15" s="748"/>
      <c r="G15" s="270">
        <v>1</v>
      </c>
      <c r="H15" s="272"/>
      <c r="I15" s="271"/>
      <c r="J15" s="105"/>
      <c r="K15" s="746">
        <v>2</v>
      </c>
      <c r="L15" s="749"/>
      <c r="M15" s="38"/>
      <c r="N15" s="63"/>
      <c r="O15" s="63"/>
      <c r="P15" s="63"/>
      <c r="T15" s="31"/>
      <c r="U15" s="31"/>
      <c r="V15" s="31"/>
    </row>
    <row r="16" spans="2:22" ht="16.5" thickBot="1">
      <c r="B16" s="106" t="s">
        <v>148</v>
      </c>
      <c r="C16" s="107"/>
      <c r="D16" s="739"/>
      <c r="E16" s="750"/>
      <c r="F16" s="751"/>
      <c r="G16" s="741"/>
      <c r="H16" s="742"/>
      <c r="I16" s="742"/>
      <c r="J16" s="743"/>
      <c r="K16" s="739"/>
      <c r="L16" s="740"/>
      <c r="M16" s="38"/>
      <c r="Q16" s="169">
        <f>IF(SUM(G16,K16)&gt;D16,"Er","")</f>
      </c>
      <c r="R16" s="169">
        <f>IF(G16&gt;D16,"Er","")</f>
      </c>
      <c r="S16" s="169">
        <f>IF(K16&gt;D16,"Er","")</f>
      </c>
      <c r="T16" s="31"/>
      <c r="U16" s="31"/>
      <c r="V16" s="31"/>
    </row>
    <row r="17" spans="5:9" ht="4.5" customHeight="1" thickBot="1">
      <c r="E17" s="130"/>
      <c r="F17" s="130"/>
      <c r="G17" s="130"/>
      <c r="H17" s="130"/>
      <c r="I17" s="130"/>
    </row>
    <row r="18" spans="2:15" ht="15.75">
      <c r="B18" s="730" t="s">
        <v>149</v>
      </c>
      <c r="C18" s="108"/>
      <c r="D18" s="736" t="s">
        <v>37</v>
      </c>
      <c r="E18" s="257"/>
      <c r="F18" s="732" t="s">
        <v>4</v>
      </c>
      <c r="G18" s="667"/>
      <c r="H18" s="667"/>
      <c r="I18" s="667"/>
      <c r="J18" s="667"/>
      <c r="K18" s="667"/>
      <c r="L18" s="668"/>
      <c r="M18" s="247"/>
      <c r="N18" s="733"/>
      <c r="O18" s="733"/>
    </row>
    <row r="19" spans="2:15" ht="15.75">
      <c r="B19" s="731"/>
      <c r="C19" s="490"/>
      <c r="D19" s="737"/>
      <c r="E19" s="258"/>
      <c r="F19" s="726" t="s">
        <v>140</v>
      </c>
      <c r="G19" s="727"/>
      <c r="H19" s="489"/>
      <c r="I19" s="255"/>
      <c r="J19" s="726" t="s">
        <v>141</v>
      </c>
      <c r="K19" s="727"/>
      <c r="L19" s="728" t="s">
        <v>142</v>
      </c>
      <c r="M19" s="247"/>
      <c r="N19" s="247"/>
      <c r="O19" s="247"/>
    </row>
    <row r="20" spans="2:15" ht="15.75">
      <c r="B20" s="250"/>
      <c r="C20" s="109"/>
      <c r="D20" s="738"/>
      <c r="E20" s="258"/>
      <c r="F20" s="95" t="s">
        <v>44</v>
      </c>
      <c r="G20" s="95" t="s">
        <v>39</v>
      </c>
      <c r="H20" s="488"/>
      <c r="I20" s="255"/>
      <c r="J20" s="95" t="s">
        <v>44</v>
      </c>
      <c r="K20" s="95" t="s">
        <v>39</v>
      </c>
      <c r="L20" s="729"/>
      <c r="M20" s="247"/>
      <c r="N20" s="247"/>
      <c r="O20" s="247"/>
    </row>
    <row r="21" spans="2:33" ht="15.75">
      <c r="B21" s="400" t="s">
        <v>150</v>
      </c>
      <c r="C21" s="402"/>
      <c r="D21" s="494">
        <f>SUM(D23:D30)</f>
        <v>0</v>
      </c>
      <c r="E21" s="494">
        <f aca="true" t="shared" si="1" ref="E21:L21">SUM(E23:E30)</f>
        <v>0</v>
      </c>
      <c r="F21" s="494">
        <f t="shared" si="1"/>
        <v>0</v>
      </c>
      <c r="G21" s="494">
        <f t="shared" si="1"/>
        <v>0</v>
      </c>
      <c r="H21" s="494"/>
      <c r="I21" s="494">
        <f t="shared" si="1"/>
        <v>0</v>
      </c>
      <c r="J21" s="494">
        <f t="shared" si="1"/>
        <v>0</v>
      </c>
      <c r="K21" s="494">
        <f t="shared" si="1"/>
        <v>0</v>
      </c>
      <c r="L21" s="495">
        <f t="shared" si="1"/>
        <v>0</v>
      </c>
      <c r="M21" s="25"/>
      <c r="N21" s="25"/>
      <c r="O21" s="25"/>
      <c r="Q21" s="58"/>
      <c r="R21" s="58"/>
      <c r="S21" s="58"/>
      <c r="T21" s="58"/>
      <c r="U21" s="58"/>
      <c r="V21" s="58"/>
      <c r="AF21" s="34" t="s">
        <v>379</v>
      </c>
      <c r="AG21" s="492">
        <v>0</v>
      </c>
    </row>
    <row r="22" spans="2:33" ht="15.75" hidden="1">
      <c r="B22" s="97"/>
      <c r="C22" s="110" t="s">
        <v>241</v>
      </c>
      <c r="D22" s="496">
        <v>3</v>
      </c>
      <c r="E22" s="497" t="s">
        <v>376</v>
      </c>
      <c r="F22" s="497" t="s">
        <v>376</v>
      </c>
      <c r="G22" s="496" t="s">
        <v>373</v>
      </c>
      <c r="H22" s="496"/>
      <c r="I22" s="497" t="s">
        <v>377</v>
      </c>
      <c r="J22" s="497" t="s">
        <v>377</v>
      </c>
      <c r="K22" s="496" t="s">
        <v>374</v>
      </c>
      <c r="L22" s="498" t="s">
        <v>375</v>
      </c>
      <c r="M22" s="25"/>
      <c r="N22" s="25"/>
      <c r="O22" s="25"/>
      <c r="Q22" s="58"/>
      <c r="R22" s="58"/>
      <c r="S22" s="58"/>
      <c r="T22" s="58"/>
      <c r="U22" s="58"/>
      <c r="V22" s="58"/>
      <c r="AF22" s="34"/>
      <c r="AG22" s="492">
        <v>0</v>
      </c>
    </row>
    <row r="23" spans="2:33" ht="15.75">
      <c r="B23" s="284" t="s">
        <v>276</v>
      </c>
      <c r="C23" s="111">
        <v>1</v>
      </c>
      <c r="D23" s="493">
        <f>SUM(E23,I23,L23)</f>
        <v>0</v>
      </c>
      <c r="E23" s="499">
        <f>F23</f>
        <v>0</v>
      </c>
      <c r="F23" s="503"/>
      <c r="G23" s="503"/>
      <c r="H23" s="503"/>
      <c r="I23" s="503">
        <f>J23</f>
        <v>0</v>
      </c>
      <c r="J23" s="503"/>
      <c r="K23" s="503"/>
      <c r="L23" s="504"/>
      <c r="M23" s="248"/>
      <c r="N23" s="248"/>
      <c r="O23" s="248"/>
      <c r="Q23" s="58"/>
      <c r="R23" s="58">
        <f>IF(G23&gt;F23,"Er","")</f>
      </c>
      <c r="S23" s="58"/>
      <c r="T23" s="58">
        <f>IF(K23&gt;J23,"Er","")</f>
      </c>
      <c r="U23" s="58"/>
      <c r="V23" s="58"/>
      <c r="AF23" s="34" t="s">
        <v>380</v>
      </c>
      <c r="AG23" s="1">
        <v>3</v>
      </c>
    </row>
    <row r="24" spans="2:22" ht="15.75">
      <c r="B24" s="285" t="s">
        <v>263</v>
      </c>
      <c r="C24" s="111">
        <v>2</v>
      </c>
      <c r="D24" s="522">
        <f aca="true" t="shared" si="2" ref="D24:D30">SUM(E24,I24,L24)</f>
        <v>0</v>
      </c>
      <c r="E24" s="499">
        <f aca="true" t="shared" si="3" ref="E24:E30">F24</f>
        <v>0</v>
      </c>
      <c r="F24" s="503"/>
      <c r="G24" s="503"/>
      <c r="H24" s="503"/>
      <c r="I24" s="503">
        <f aca="true" t="shared" si="4" ref="I24:I30">J24</f>
        <v>0</v>
      </c>
      <c r="J24" s="503"/>
      <c r="K24" s="503"/>
      <c r="L24" s="504"/>
      <c r="M24" s="248"/>
      <c r="N24" s="248"/>
      <c r="O24" s="248"/>
      <c r="Q24" s="58"/>
      <c r="R24" s="58">
        <f aca="true" t="shared" si="5" ref="R24:R30">IF(G24&gt;F24,"Er","")</f>
      </c>
      <c r="S24" s="58"/>
      <c r="T24" s="58">
        <f aca="true" t="shared" si="6" ref="T24:T30">IF(K24&gt;J24,"Er","")</f>
      </c>
      <c r="U24" s="58"/>
      <c r="V24" s="58"/>
    </row>
    <row r="25" spans="2:22" ht="15.75">
      <c r="B25" s="285" t="s">
        <v>129</v>
      </c>
      <c r="C25" s="111">
        <v>3</v>
      </c>
      <c r="D25" s="517">
        <f t="shared" si="2"/>
        <v>0</v>
      </c>
      <c r="E25" s="499">
        <f t="shared" si="3"/>
        <v>0</v>
      </c>
      <c r="F25" s="503"/>
      <c r="G25" s="503"/>
      <c r="H25" s="503"/>
      <c r="I25" s="503">
        <f t="shared" si="4"/>
        <v>0</v>
      </c>
      <c r="J25" s="503"/>
      <c r="K25" s="503"/>
      <c r="L25" s="504"/>
      <c r="M25" s="248"/>
      <c r="N25" s="248"/>
      <c r="O25" s="248"/>
      <c r="Q25" s="58"/>
      <c r="R25" s="58">
        <f t="shared" si="5"/>
      </c>
      <c r="S25" s="58"/>
      <c r="T25" s="58">
        <f t="shared" si="6"/>
      </c>
      <c r="U25" s="58"/>
      <c r="V25" s="58"/>
    </row>
    <row r="26" spans="2:22" ht="15.75">
      <c r="B26" s="285" t="s">
        <v>151</v>
      </c>
      <c r="C26" s="112">
        <v>4</v>
      </c>
      <c r="D26" s="508">
        <f t="shared" si="2"/>
        <v>0</v>
      </c>
      <c r="E26" s="499">
        <f t="shared" si="3"/>
        <v>0</v>
      </c>
      <c r="F26" s="503"/>
      <c r="G26" s="503"/>
      <c r="H26" s="503"/>
      <c r="I26" s="503">
        <f t="shared" si="4"/>
        <v>0</v>
      </c>
      <c r="J26" s="503"/>
      <c r="K26" s="503"/>
      <c r="L26" s="504"/>
      <c r="M26" s="248"/>
      <c r="N26" s="248"/>
      <c r="O26" s="248"/>
      <c r="Q26" s="58"/>
      <c r="R26" s="58">
        <f t="shared" si="5"/>
      </c>
      <c r="S26" s="58"/>
      <c r="T26" s="58">
        <f t="shared" si="6"/>
      </c>
      <c r="U26" s="58"/>
      <c r="V26" s="58"/>
    </row>
    <row r="27" spans="2:22" ht="15.75">
      <c r="B27" s="285" t="s">
        <v>152</v>
      </c>
      <c r="C27" s="111">
        <v>5</v>
      </c>
      <c r="D27" s="522">
        <f t="shared" si="2"/>
        <v>0</v>
      </c>
      <c r="E27" s="499">
        <f t="shared" si="3"/>
        <v>0</v>
      </c>
      <c r="F27" s="503"/>
      <c r="G27" s="503"/>
      <c r="H27" s="503"/>
      <c r="I27" s="503">
        <f t="shared" si="4"/>
        <v>0</v>
      </c>
      <c r="J27" s="503"/>
      <c r="K27" s="503"/>
      <c r="L27" s="504"/>
      <c r="M27" s="248"/>
      <c r="N27" s="248"/>
      <c r="O27" s="248"/>
      <c r="Q27" s="58"/>
      <c r="R27" s="58">
        <f t="shared" si="5"/>
      </c>
      <c r="S27" s="58"/>
      <c r="T27" s="58">
        <f t="shared" si="6"/>
      </c>
      <c r="U27" s="58"/>
      <c r="V27" s="58"/>
    </row>
    <row r="28" spans="2:22" ht="15.75">
      <c r="B28" s="285" t="s">
        <v>153</v>
      </c>
      <c r="C28" s="111">
        <v>6</v>
      </c>
      <c r="D28" s="517">
        <f t="shared" si="2"/>
        <v>0</v>
      </c>
      <c r="E28" s="499">
        <f t="shared" si="3"/>
        <v>0</v>
      </c>
      <c r="F28" s="503"/>
      <c r="G28" s="503"/>
      <c r="H28" s="503"/>
      <c r="I28" s="503">
        <f t="shared" si="4"/>
        <v>0</v>
      </c>
      <c r="J28" s="503"/>
      <c r="K28" s="503"/>
      <c r="L28" s="504"/>
      <c r="M28" s="248"/>
      <c r="N28" s="248"/>
      <c r="O28" s="248"/>
      <c r="Q28" s="58"/>
      <c r="R28" s="58">
        <f t="shared" si="5"/>
      </c>
      <c r="S28" s="58"/>
      <c r="T28" s="58">
        <f t="shared" si="6"/>
      </c>
      <c r="U28" s="58"/>
      <c r="V28" s="58"/>
    </row>
    <row r="29" spans="2:22" ht="15.75">
      <c r="B29" s="287" t="s">
        <v>330</v>
      </c>
      <c r="C29" s="206">
        <v>8</v>
      </c>
      <c r="D29" s="508">
        <f t="shared" si="2"/>
        <v>0</v>
      </c>
      <c r="E29" s="499">
        <f t="shared" si="3"/>
        <v>0</v>
      </c>
      <c r="F29" s="509"/>
      <c r="G29" s="509"/>
      <c r="H29" s="509"/>
      <c r="I29" s="503">
        <f t="shared" si="4"/>
        <v>0</v>
      </c>
      <c r="J29" s="509"/>
      <c r="K29" s="509"/>
      <c r="L29" s="510"/>
      <c r="M29" s="248"/>
      <c r="N29" s="248"/>
      <c r="O29" s="248"/>
      <c r="Q29" s="58"/>
      <c r="R29" s="58">
        <f t="shared" si="5"/>
      </c>
      <c r="S29" s="58"/>
      <c r="T29" s="58">
        <f t="shared" si="6"/>
      </c>
      <c r="U29" s="58"/>
      <c r="V29" s="58"/>
    </row>
    <row r="30" spans="2:22" ht="16.5" thickBot="1">
      <c r="B30" s="286" t="s">
        <v>146</v>
      </c>
      <c r="C30" s="113">
        <v>7</v>
      </c>
      <c r="D30" s="522">
        <f t="shared" si="2"/>
        <v>0</v>
      </c>
      <c r="E30" s="521">
        <f t="shared" si="3"/>
        <v>0</v>
      </c>
      <c r="F30" s="505"/>
      <c r="G30" s="505"/>
      <c r="H30" s="505"/>
      <c r="I30" s="503">
        <f t="shared" si="4"/>
        <v>0</v>
      </c>
      <c r="J30" s="505"/>
      <c r="K30" s="505"/>
      <c r="L30" s="507"/>
      <c r="M30" s="248"/>
      <c r="N30" s="248"/>
      <c r="O30" s="248"/>
      <c r="Q30" s="58"/>
      <c r="R30" s="58">
        <f t="shared" si="5"/>
      </c>
      <c r="S30" s="58"/>
      <c r="T30" s="58">
        <f t="shared" si="6"/>
      </c>
      <c r="U30" s="58"/>
      <c r="V30" s="58"/>
    </row>
    <row r="31" spans="2:22" ht="3.75" customHeight="1" thickBot="1">
      <c r="B31" s="198"/>
      <c r="C31" s="199"/>
      <c r="D31" s="520"/>
      <c r="E31" s="520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Q31" s="122"/>
      <c r="R31" s="122"/>
      <c r="S31" s="122"/>
      <c r="T31" s="122"/>
      <c r="U31" s="122"/>
      <c r="V31" s="122"/>
    </row>
    <row r="32" spans="2:15" ht="15.75">
      <c r="B32" s="734" t="s">
        <v>317</v>
      </c>
      <c r="C32" s="115"/>
      <c r="D32" s="718" t="s">
        <v>37</v>
      </c>
      <c r="E32" s="259"/>
      <c r="F32" s="732" t="s">
        <v>4</v>
      </c>
      <c r="G32" s="667"/>
      <c r="H32" s="667"/>
      <c r="I32" s="667"/>
      <c r="J32" s="667"/>
      <c r="K32" s="667"/>
      <c r="L32" s="668"/>
      <c r="M32" s="247"/>
      <c r="N32" s="733"/>
      <c r="O32" s="733"/>
    </row>
    <row r="33" spans="2:33" ht="15.75">
      <c r="B33" s="735"/>
      <c r="C33" s="269"/>
      <c r="D33" s="719"/>
      <c r="E33" s="260"/>
      <c r="F33" s="726" t="s">
        <v>140</v>
      </c>
      <c r="G33" s="727"/>
      <c r="H33" s="489"/>
      <c r="I33" s="255"/>
      <c r="J33" s="726" t="s">
        <v>141</v>
      </c>
      <c r="K33" s="727"/>
      <c r="L33" s="728" t="s">
        <v>142</v>
      </c>
      <c r="M33" s="247"/>
      <c r="N33" s="247"/>
      <c r="O33" s="247"/>
      <c r="AG33" s="31">
        <v>0</v>
      </c>
    </row>
    <row r="34" spans="2:15" ht="15.75">
      <c r="B34" s="249"/>
      <c r="C34" s="246"/>
      <c r="D34" s="720"/>
      <c r="E34" s="261"/>
      <c r="F34" s="95" t="s">
        <v>44</v>
      </c>
      <c r="G34" s="95" t="s">
        <v>39</v>
      </c>
      <c r="H34" s="488"/>
      <c r="I34" s="255"/>
      <c r="J34" s="95" t="s">
        <v>44</v>
      </c>
      <c r="K34" s="95" t="s">
        <v>39</v>
      </c>
      <c r="L34" s="729"/>
      <c r="M34" s="247"/>
      <c r="N34" s="247"/>
      <c r="O34" s="247"/>
    </row>
    <row r="35" spans="2:22" ht="15.75">
      <c r="B35" s="400" t="s">
        <v>150</v>
      </c>
      <c r="C35" s="401"/>
      <c r="D35" s="494">
        <f>SUM(D37:D39)</f>
        <v>0</v>
      </c>
      <c r="E35" s="493">
        <f>SUM(E37:E39)</f>
        <v>0</v>
      </c>
      <c r="F35" s="493">
        <f>SUM(F37:F39)</f>
        <v>0</v>
      </c>
      <c r="G35" s="493">
        <f>SUM(G37:G39)</f>
        <v>0</v>
      </c>
      <c r="H35" s="493"/>
      <c r="I35" s="493">
        <f>SUM(I37:I39)</f>
        <v>0</v>
      </c>
      <c r="J35" s="493">
        <f>SUM(J37:J39)</f>
        <v>0</v>
      </c>
      <c r="K35" s="493">
        <f>SUM(K37:K39)</f>
        <v>0</v>
      </c>
      <c r="L35" s="512">
        <f>SUM(L37:L39)</f>
        <v>0</v>
      </c>
      <c r="M35" s="25"/>
      <c r="N35" s="25"/>
      <c r="O35" s="25"/>
      <c r="Q35" s="58"/>
      <c r="R35" s="58"/>
      <c r="S35" s="58"/>
      <c r="T35" s="58"/>
      <c r="U35" s="58"/>
      <c r="V35" s="58"/>
    </row>
    <row r="36" spans="2:33" ht="15.75" hidden="1">
      <c r="B36" s="97"/>
      <c r="C36" s="110" t="s">
        <v>241</v>
      </c>
      <c r="D36" s="496">
        <v>3</v>
      </c>
      <c r="E36" s="497" t="s">
        <v>376</v>
      </c>
      <c r="F36" s="497" t="s">
        <v>376</v>
      </c>
      <c r="G36" s="496" t="s">
        <v>373</v>
      </c>
      <c r="H36" s="496"/>
      <c r="I36" s="497" t="s">
        <v>377</v>
      </c>
      <c r="J36" s="497" t="s">
        <v>377</v>
      </c>
      <c r="K36" s="496" t="s">
        <v>374</v>
      </c>
      <c r="L36" s="498" t="s">
        <v>375</v>
      </c>
      <c r="M36" s="25"/>
      <c r="N36" s="25"/>
      <c r="O36" s="25"/>
      <c r="Q36" s="58"/>
      <c r="R36" s="58"/>
      <c r="S36" s="58"/>
      <c r="T36" s="58"/>
      <c r="U36" s="58"/>
      <c r="V36" s="58"/>
      <c r="AF36" s="34"/>
      <c r="AG36" s="34"/>
    </row>
    <row r="37" spans="2:22" ht="15.75">
      <c r="B37" s="284" t="s">
        <v>318</v>
      </c>
      <c r="C37" s="98">
        <v>6</v>
      </c>
      <c r="D37" s="508">
        <f>SUM(E37,I37,L37)</f>
        <v>0</v>
      </c>
      <c r="E37" s="499">
        <f>F37</f>
        <v>0</v>
      </c>
      <c r="F37" s="513"/>
      <c r="G37" s="513"/>
      <c r="H37" s="500"/>
      <c r="I37" s="514">
        <f>J37</f>
        <v>0</v>
      </c>
      <c r="J37" s="513"/>
      <c r="K37" s="513"/>
      <c r="L37" s="515"/>
      <c r="M37" s="248"/>
      <c r="N37" s="248"/>
      <c r="O37" s="248"/>
      <c r="Q37" s="58"/>
      <c r="R37" s="58">
        <f>IF(G37&gt;F37,"Er","")</f>
      </c>
      <c r="S37" s="58"/>
      <c r="T37" s="58">
        <f>IF(K37&gt;J37,"Er","")</f>
      </c>
      <c r="U37" s="58"/>
      <c r="V37" s="58"/>
    </row>
    <row r="38" spans="2:22" ht="15.75">
      <c r="B38" s="285" t="s">
        <v>319</v>
      </c>
      <c r="C38" s="100">
        <v>7</v>
      </c>
      <c r="D38" s="508">
        <f>SUM(E38,I38,L38)</f>
        <v>0</v>
      </c>
      <c r="E38" s="499">
        <f>F38</f>
        <v>0</v>
      </c>
      <c r="F38" s="503"/>
      <c r="G38" s="503"/>
      <c r="H38" s="500"/>
      <c r="I38" s="514">
        <f>J38</f>
        <v>0</v>
      </c>
      <c r="J38" s="503"/>
      <c r="K38" s="503"/>
      <c r="L38" s="504"/>
      <c r="M38" s="248"/>
      <c r="N38" s="248"/>
      <c r="O38" s="248"/>
      <c r="Q38" s="58"/>
      <c r="R38" s="58">
        <f>IF(G38&gt;F38,"Er","")</f>
      </c>
      <c r="S38" s="58"/>
      <c r="T38" s="58">
        <f>IF(K38&gt;J38,"Er","")</f>
      </c>
      <c r="U38" s="58"/>
      <c r="V38" s="58"/>
    </row>
    <row r="39" spans="2:22" ht="16.5" thickBot="1">
      <c r="B39" s="286" t="s">
        <v>320</v>
      </c>
      <c r="C39" s="113">
        <v>8</v>
      </c>
      <c r="D39" s="511">
        <f>SUM(E39,I39,L39)</f>
        <v>0</v>
      </c>
      <c r="E39" s="518">
        <f>F39</f>
        <v>0</v>
      </c>
      <c r="F39" s="505"/>
      <c r="G39" s="505"/>
      <c r="H39" s="506"/>
      <c r="I39" s="514">
        <f>J39</f>
        <v>0</v>
      </c>
      <c r="J39" s="505"/>
      <c r="K39" s="505"/>
      <c r="L39" s="507"/>
      <c r="M39" s="248"/>
      <c r="N39" s="248"/>
      <c r="O39" s="248"/>
      <c r="Q39" s="58"/>
      <c r="R39" s="58">
        <f>IF(G39&gt;F39,"Er","")</f>
      </c>
      <c r="S39" s="58"/>
      <c r="T39" s="58">
        <f>IF(K39&gt;J39,"Er","")</f>
      </c>
      <c r="U39" s="58"/>
      <c r="V39" s="58"/>
    </row>
    <row r="40" spans="2:9" ht="4.5" customHeight="1" thickBot="1">
      <c r="B40" s="114"/>
      <c r="C40" s="114"/>
      <c r="E40" s="130"/>
      <c r="I40" s="130"/>
    </row>
    <row r="41" spans="2:15" ht="15.75">
      <c r="B41" s="734" t="s">
        <v>321</v>
      </c>
      <c r="C41" s="115"/>
      <c r="D41" s="718" t="s">
        <v>37</v>
      </c>
      <c r="E41" s="259"/>
      <c r="F41" s="732" t="s">
        <v>4</v>
      </c>
      <c r="G41" s="667"/>
      <c r="H41" s="667"/>
      <c r="I41" s="667"/>
      <c r="J41" s="667"/>
      <c r="K41" s="667"/>
      <c r="L41" s="668"/>
      <c r="M41" s="247"/>
      <c r="N41" s="733"/>
      <c r="O41" s="733"/>
    </row>
    <row r="42" spans="2:33" ht="15.75">
      <c r="B42" s="735"/>
      <c r="C42" s="269"/>
      <c r="D42" s="719"/>
      <c r="E42" s="260"/>
      <c r="F42" s="726" t="s">
        <v>140</v>
      </c>
      <c r="G42" s="727"/>
      <c r="H42" s="489"/>
      <c r="I42" s="255"/>
      <c r="J42" s="726" t="s">
        <v>141</v>
      </c>
      <c r="K42" s="727"/>
      <c r="L42" s="728" t="s">
        <v>142</v>
      </c>
      <c r="M42" s="247"/>
      <c r="N42" s="247"/>
      <c r="O42" s="247"/>
      <c r="AG42" s="31">
        <v>0</v>
      </c>
    </row>
    <row r="43" spans="2:15" ht="15.75">
      <c r="B43" s="249"/>
      <c r="C43" s="246"/>
      <c r="D43" s="720"/>
      <c r="E43" s="261"/>
      <c r="F43" s="95" t="s">
        <v>44</v>
      </c>
      <c r="G43" s="95" t="s">
        <v>39</v>
      </c>
      <c r="H43" s="488"/>
      <c r="I43" s="255"/>
      <c r="J43" s="95" t="s">
        <v>44</v>
      </c>
      <c r="K43" s="95" t="s">
        <v>39</v>
      </c>
      <c r="L43" s="729"/>
      <c r="M43" s="247"/>
      <c r="N43" s="247"/>
      <c r="O43" s="247"/>
    </row>
    <row r="44" spans="2:22" ht="15.75">
      <c r="B44" s="400" t="s">
        <v>150</v>
      </c>
      <c r="C44" s="401"/>
      <c r="D44" s="494">
        <f>SUM(D46:D49)</f>
        <v>0</v>
      </c>
      <c r="E44" s="493">
        <f>SUM(E46:E49)</f>
        <v>0</v>
      </c>
      <c r="F44" s="493">
        <f>SUM(F46:F49)</f>
        <v>0</v>
      </c>
      <c r="G44" s="493">
        <f>SUM(G46:G49)</f>
        <v>0</v>
      </c>
      <c r="H44" s="493"/>
      <c r="I44" s="493">
        <f>SUM(I46:I49)</f>
        <v>0</v>
      </c>
      <c r="J44" s="493">
        <f>SUM(J46:J49)</f>
        <v>0</v>
      </c>
      <c r="K44" s="493">
        <f>SUM(K46:K49)</f>
        <v>0</v>
      </c>
      <c r="L44" s="512">
        <f>SUM(L46:L49)</f>
        <v>0</v>
      </c>
      <c r="M44" s="25"/>
      <c r="N44" s="25"/>
      <c r="O44" s="25"/>
      <c r="Q44" s="58"/>
      <c r="R44" s="58"/>
      <c r="S44" s="58"/>
      <c r="T44" s="58"/>
      <c r="U44" s="58"/>
      <c r="V44" s="58"/>
    </row>
    <row r="45" spans="2:33" ht="15.75" hidden="1">
      <c r="B45" s="97"/>
      <c r="C45" s="110" t="s">
        <v>241</v>
      </c>
      <c r="D45" s="496">
        <v>3</v>
      </c>
      <c r="E45" s="497" t="s">
        <v>376</v>
      </c>
      <c r="F45" s="497" t="s">
        <v>376</v>
      </c>
      <c r="G45" s="496" t="s">
        <v>373</v>
      </c>
      <c r="H45" s="496"/>
      <c r="I45" s="497" t="s">
        <v>377</v>
      </c>
      <c r="J45" s="497" t="s">
        <v>377</v>
      </c>
      <c r="K45" s="496" t="s">
        <v>374</v>
      </c>
      <c r="L45" s="498" t="s">
        <v>375</v>
      </c>
      <c r="M45" s="25"/>
      <c r="N45" s="25"/>
      <c r="O45" s="25"/>
      <c r="Q45" s="58"/>
      <c r="R45" s="58"/>
      <c r="S45" s="58"/>
      <c r="T45" s="58"/>
      <c r="U45" s="58"/>
      <c r="V45" s="58"/>
      <c r="AF45" s="34"/>
      <c r="AG45" s="34"/>
    </row>
    <row r="46" spans="2:22" ht="15.75">
      <c r="B46" s="284" t="s">
        <v>265</v>
      </c>
      <c r="C46" s="98">
        <v>1</v>
      </c>
      <c r="D46" s="508">
        <f>SUM(E46,I46,L46)</f>
        <v>0</v>
      </c>
      <c r="E46" s="499">
        <f>F46</f>
        <v>0</v>
      </c>
      <c r="F46" s="513"/>
      <c r="G46" s="513"/>
      <c r="H46" s="500"/>
      <c r="I46" s="514">
        <f>J46</f>
        <v>0</v>
      </c>
      <c r="J46" s="513"/>
      <c r="K46" s="513"/>
      <c r="L46" s="515"/>
      <c r="M46" s="248"/>
      <c r="N46" s="248"/>
      <c r="O46" s="248"/>
      <c r="Q46" s="58"/>
      <c r="R46" s="58">
        <f>IF(G46&gt;F46,"Er","")</f>
      </c>
      <c r="S46" s="58"/>
      <c r="T46" s="58">
        <f>IF(K46&gt;J46,"Er","")</f>
      </c>
      <c r="U46" s="58"/>
      <c r="V46" s="58"/>
    </row>
    <row r="47" spans="2:22" ht="15.75">
      <c r="B47" s="285" t="s">
        <v>188</v>
      </c>
      <c r="C47" s="100">
        <v>2</v>
      </c>
      <c r="D47" s="508">
        <f>SUM(E47,I47,L47)</f>
        <v>0</v>
      </c>
      <c r="E47" s="499">
        <f>F47</f>
        <v>0</v>
      </c>
      <c r="F47" s="503"/>
      <c r="G47" s="503"/>
      <c r="H47" s="500"/>
      <c r="I47" s="514">
        <f>J47</f>
        <v>0</v>
      </c>
      <c r="J47" s="503"/>
      <c r="K47" s="503"/>
      <c r="L47" s="504"/>
      <c r="M47" s="248"/>
      <c r="N47" s="248"/>
      <c r="O47" s="248"/>
      <c r="Q47" s="58"/>
      <c r="R47" s="58">
        <f>IF(G47&gt;F47,"Er","")</f>
      </c>
      <c r="S47" s="58"/>
      <c r="T47" s="58">
        <f>IF(K47&gt;J47,"Er","")</f>
      </c>
      <c r="U47" s="58"/>
      <c r="V47" s="58"/>
    </row>
    <row r="48" spans="2:22" ht="15.75">
      <c r="B48" s="285" t="s">
        <v>189</v>
      </c>
      <c r="C48" s="100">
        <v>3</v>
      </c>
      <c r="D48" s="508">
        <f>SUM(E48,I48,L48)</f>
        <v>0</v>
      </c>
      <c r="E48" s="499">
        <f>F48</f>
        <v>0</v>
      </c>
      <c r="F48" s="503"/>
      <c r="G48" s="503"/>
      <c r="H48" s="500"/>
      <c r="I48" s="514">
        <f>J48</f>
        <v>0</v>
      </c>
      <c r="J48" s="503"/>
      <c r="K48" s="503"/>
      <c r="L48" s="504"/>
      <c r="M48" s="248"/>
      <c r="N48" s="248"/>
      <c r="O48" s="248"/>
      <c r="Q48" s="58"/>
      <c r="R48" s="58">
        <f>IF(G48&gt;F48,"Er","")</f>
      </c>
      <c r="S48" s="58"/>
      <c r="T48" s="58">
        <f>IF(K48&gt;J48,"Er","")</f>
      </c>
      <c r="U48" s="58"/>
      <c r="V48" s="58"/>
    </row>
    <row r="49" spans="2:22" ht="16.5" thickBot="1">
      <c r="B49" s="286" t="s">
        <v>146</v>
      </c>
      <c r="C49" s="113">
        <v>4</v>
      </c>
      <c r="D49" s="517">
        <f>SUM(E49,I49,L49)</f>
        <v>0</v>
      </c>
      <c r="E49" s="518">
        <f>F49</f>
        <v>0</v>
      </c>
      <c r="F49" s="505"/>
      <c r="G49" s="505"/>
      <c r="H49" s="506"/>
      <c r="I49" s="514">
        <f>J49</f>
        <v>0</v>
      </c>
      <c r="J49" s="505"/>
      <c r="K49" s="505"/>
      <c r="L49" s="507"/>
      <c r="M49" s="248"/>
      <c r="N49" s="248"/>
      <c r="O49" s="248"/>
      <c r="Q49" s="58"/>
      <c r="R49" s="58">
        <f>IF(G49&gt;F49,"Er","")</f>
      </c>
      <c r="S49" s="58"/>
      <c r="T49" s="58">
        <f>IF(K49&gt;J49,"Er","")</f>
      </c>
      <c r="U49" s="58"/>
      <c r="V49" s="58"/>
    </row>
    <row r="50" spans="4:33" s="41" customFormat="1" ht="4.5" customHeight="1" thickBot="1">
      <c r="D50" s="519"/>
      <c r="E50" s="280"/>
      <c r="F50" s="116"/>
      <c r="G50" s="116"/>
      <c r="H50" s="116"/>
      <c r="I50" s="280"/>
      <c r="J50" s="116"/>
      <c r="K50" s="116"/>
      <c r="L50" s="116"/>
      <c r="M50" s="116"/>
      <c r="N50" s="116"/>
      <c r="O50" s="116"/>
      <c r="P50" s="117"/>
      <c r="Q50" s="31"/>
      <c r="R50" s="31"/>
      <c r="S50" s="31"/>
      <c r="T50" s="31"/>
      <c r="U50" s="31"/>
      <c r="V50" s="31"/>
      <c r="W50" s="31"/>
      <c r="AF50" s="31"/>
      <c r="AG50" s="31"/>
    </row>
    <row r="51" spans="2:22" ht="15.75">
      <c r="B51" s="730" t="s">
        <v>322</v>
      </c>
      <c r="C51" s="108"/>
      <c r="D51" s="736" t="s">
        <v>37</v>
      </c>
      <c r="E51" s="257"/>
      <c r="F51" s="732" t="s">
        <v>4</v>
      </c>
      <c r="G51" s="667"/>
      <c r="H51" s="667"/>
      <c r="I51" s="667"/>
      <c r="J51" s="667"/>
      <c r="K51" s="667"/>
      <c r="L51" s="668"/>
      <c r="M51" s="247"/>
      <c r="N51" s="733"/>
      <c r="O51" s="733"/>
      <c r="Q51" s="31"/>
      <c r="R51" s="31"/>
      <c r="S51" s="31"/>
      <c r="T51" s="31"/>
      <c r="U51" s="31"/>
      <c r="V51" s="31"/>
    </row>
    <row r="52" spans="2:15" ht="15.75">
      <c r="B52" s="731"/>
      <c r="C52" s="245"/>
      <c r="D52" s="737"/>
      <c r="E52" s="258"/>
      <c r="F52" s="726" t="s">
        <v>140</v>
      </c>
      <c r="G52" s="727"/>
      <c r="H52" s="489"/>
      <c r="I52" s="255"/>
      <c r="J52" s="726" t="s">
        <v>141</v>
      </c>
      <c r="K52" s="727"/>
      <c r="L52" s="728" t="s">
        <v>142</v>
      </c>
      <c r="M52" s="247"/>
      <c r="N52" s="247"/>
      <c r="O52" s="247"/>
    </row>
    <row r="53" spans="2:15" ht="15.75">
      <c r="B53" s="250"/>
      <c r="C53" s="491"/>
      <c r="D53" s="738"/>
      <c r="E53" s="262"/>
      <c r="F53" s="95" t="s">
        <v>44</v>
      </c>
      <c r="G53" s="95" t="s">
        <v>39</v>
      </c>
      <c r="H53" s="488"/>
      <c r="I53" s="255"/>
      <c r="J53" s="95" t="s">
        <v>44</v>
      </c>
      <c r="K53" s="95" t="s">
        <v>39</v>
      </c>
      <c r="L53" s="729"/>
      <c r="M53" s="247"/>
      <c r="N53" s="247"/>
      <c r="O53" s="247"/>
    </row>
    <row r="54" spans="2:22" ht="15.75">
      <c r="B54" s="400" t="s">
        <v>154</v>
      </c>
      <c r="C54" s="401"/>
      <c r="D54" s="494">
        <f>SUM(D56:D65)</f>
        <v>0</v>
      </c>
      <c r="E54" s="516">
        <f>SUM(E56:E65)</f>
        <v>0</v>
      </c>
      <c r="F54" s="493">
        <f>SUM(F56:F65)</f>
        <v>0</v>
      </c>
      <c r="G54" s="493">
        <f>SUM(G56:G65)</f>
        <v>0</v>
      </c>
      <c r="H54" s="493"/>
      <c r="I54" s="493">
        <f>SUM(I56:I65)</f>
        <v>0</v>
      </c>
      <c r="J54" s="493">
        <f>SUM(J56:J65)</f>
        <v>0</v>
      </c>
      <c r="K54" s="493">
        <f>SUM(K56:K65)</f>
        <v>0</v>
      </c>
      <c r="L54" s="512">
        <f>SUM(L56:L65)</f>
        <v>0</v>
      </c>
      <c r="M54" s="25"/>
      <c r="N54" s="25"/>
      <c r="O54" s="25"/>
      <c r="Q54" s="58"/>
      <c r="R54" s="58"/>
      <c r="S54" s="58"/>
      <c r="T54" s="58"/>
      <c r="U54" s="58"/>
      <c r="V54" s="58"/>
    </row>
    <row r="55" spans="2:33" ht="15.75" hidden="1">
      <c r="B55" s="97"/>
      <c r="C55" s="110" t="s">
        <v>241</v>
      </c>
      <c r="D55" s="496">
        <v>3</v>
      </c>
      <c r="E55" s="497" t="s">
        <v>376</v>
      </c>
      <c r="F55" s="497" t="s">
        <v>376</v>
      </c>
      <c r="G55" s="496" t="s">
        <v>373</v>
      </c>
      <c r="H55" s="496"/>
      <c r="I55" s="497" t="s">
        <v>377</v>
      </c>
      <c r="J55" s="497" t="s">
        <v>377</v>
      </c>
      <c r="K55" s="496" t="s">
        <v>374</v>
      </c>
      <c r="L55" s="498" t="s">
        <v>375</v>
      </c>
      <c r="M55" s="25"/>
      <c r="N55" s="25"/>
      <c r="O55" s="25"/>
      <c r="Q55" s="58"/>
      <c r="R55" s="58"/>
      <c r="S55" s="58"/>
      <c r="T55" s="58"/>
      <c r="U55" s="58"/>
      <c r="V55" s="58"/>
      <c r="AF55" s="34"/>
      <c r="AG55" s="34"/>
    </row>
    <row r="56" spans="2:22" ht="15.75">
      <c r="B56" s="284" t="s">
        <v>266</v>
      </c>
      <c r="C56" s="98">
        <v>1</v>
      </c>
      <c r="D56" s="508">
        <f>SUM(E56,I56,L56)</f>
        <v>0</v>
      </c>
      <c r="E56" s="499">
        <f>F56</f>
        <v>0</v>
      </c>
      <c r="F56" s="513"/>
      <c r="G56" s="513"/>
      <c r="H56" s="500"/>
      <c r="I56" s="514">
        <f>J56</f>
        <v>0</v>
      </c>
      <c r="J56" s="513"/>
      <c r="K56" s="513"/>
      <c r="L56" s="515"/>
      <c r="M56" s="248"/>
      <c r="N56" s="248"/>
      <c r="O56" s="248"/>
      <c r="Q56" s="58"/>
      <c r="R56" s="58">
        <f>IF(G56&gt;F56,"Er","")</f>
      </c>
      <c r="S56" s="58"/>
      <c r="T56" s="58">
        <f>IF(K56&gt;J56,"Er","")</f>
      </c>
      <c r="U56" s="58"/>
      <c r="V56" s="58"/>
    </row>
    <row r="57" spans="2:22" ht="15.75">
      <c r="B57" s="285" t="s">
        <v>155</v>
      </c>
      <c r="C57" s="100">
        <v>2</v>
      </c>
      <c r="D57" s="508">
        <f aca="true" t="shared" si="7" ref="D57:D65">SUM(E57,I57,L57)</f>
        <v>0</v>
      </c>
      <c r="E57" s="499">
        <f aca="true" t="shared" si="8" ref="E57:E65">F57</f>
        <v>0</v>
      </c>
      <c r="F57" s="503"/>
      <c r="G57" s="503"/>
      <c r="H57" s="500"/>
      <c r="I57" s="514">
        <f aca="true" t="shared" si="9" ref="I57:I65">J57</f>
        <v>0</v>
      </c>
      <c r="J57" s="503"/>
      <c r="K57" s="503"/>
      <c r="L57" s="504"/>
      <c r="M57" s="248"/>
      <c r="N57" s="248"/>
      <c r="O57" s="248"/>
      <c r="Q57" s="58"/>
      <c r="R57" s="58">
        <f aca="true" t="shared" si="10" ref="R57:R65">IF(G57&gt;F57,"Er","")</f>
      </c>
      <c r="S57" s="58"/>
      <c r="T57" s="58">
        <f aca="true" t="shared" si="11" ref="T57:T65">IF(K57&gt;J57,"Er","")</f>
      </c>
      <c r="U57" s="58"/>
      <c r="V57" s="58"/>
    </row>
    <row r="58" spans="2:22" ht="15.75">
      <c r="B58" s="285" t="s">
        <v>156</v>
      </c>
      <c r="C58" s="100">
        <v>3</v>
      </c>
      <c r="D58" s="508">
        <f t="shared" si="7"/>
        <v>0</v>
      </c>
      <c r="E58" s="499">
        <f t="shared" si="8"/>
        <v>0</v>
      </c>
      <c r="F58" s="503"/>
      <c r="G58" s="503"/>
      <c r="H58" s="500"/>
      <c r="I58" s="514">
        <f t="shared" si="9"/>
        <v>0</v>
      </c>
      <c r="J58" s="503"/>
      <c r="K58" s="503"/>
      <c r="L58" s="504"/>
      <c r="M58" s="248"/>
      <c r="N58" s="248"/>
      <c r="O58" s="248"/>
      <c r="Q58" s="58"/>
      <c r="R58" s="58">
        <f t="shared" si="10"/>
      </c>
      <c r="S58" s="58"/>
      <c r="T58" s="58">
        <f t="shared" si="11"/>
      </c>
      <c r="U58" s="58"/>
      <c r="V58" s="58"/>
    </row>
    <row r="59" spans="2:22" ht="15.75">
      <c r="B59" s="285" t="s">
        <v>157</v>
      </c>
      <c r="C59" s="100">
        <v>4</v>
      </c>
      <c r="D59" s="508">
        <f t="shared" si="7"/>
        <v>0</v>
      </c>
      <c r="E59" s="499">
        <f t="shared" si="8"/>
        <v>0</v>
      </c>
      <c r="F59" s="503"/>
      <c r="G59" s="503"/>
      <c r="H59" s="500"/>
      <c r="I59" s="514">
        <f t="shared" si="9"/>
        <v>0</v>
      </c>
      <c r="J59" s="503"/>
      <c r="K59" s="503"/>
      <c r="L59" s="504"/>
      <c r="M59" s="248"/>
      <c r="N59" s="248"/>
      <c r="O59" s="248"/>
      <c r="Q59" s="58"/>
      <c r="R59" s="58">
        <f t="shared" si="10"/>
      </c>
      <c r="S59" s="58"/>
      <c r="T59" s="58">
        <f t="shared" si="11"/>
      </c>
      <c r="U59" s="58"/>
      <c r="V59" s="58"/>
    </row>
    <row r="60" spans="2:22" ht="15.75">
      <c r="B60" s="285" t="s">
        <v>158</v>
      </c>
      <c r="C60" s="100">
        <v>5</v>
      </c>
      <c r="D60" s="508">
        <f t="shared" si="7"/>
        <v>0</v>
      </c>
      <c r="E60" s="499">
        <f t="shared" si="8"/>
        <v>0</v>
      </c>
      <c r="F60" s="503"/>
      <c r="G60" s="503"/>
      <c r="H60" s="500"/>
      <c r="I60" s="514">
        <f t="shared" si="9"/>
        <v>0</v>
      </c>
      <c r="J60" s="503"/>
      <c r="K60" s="503"/>
      <c r="L60" s="504"/>
      <c r="M60" s="248"/>
      <c r="N60" s="248"/>
      <c r="O60" s="248"/>
      <c r="Q60" s="58"/>
      <c r="R60" s="58">
        <f t="shared" si="10"/>
      </c>
      <c r="S60" s="58"/>
      <c r="T60" s="58">
        <f t="shared" si="11"/>
      </c>
      <c r="U60" s="58"/>
      <c r="V60" s="58"/>
    </row>
    <row r="61" spans="2:22" s="243" customFormat="1" ht="15.75" hidden="1">
      <c r="B61" s="523" t="s">
        <v>159</v>
      </c>
      <c r="C61" s="524">
        <v>6</v>
      </c>
      <c r="D61" s="525">
        <f t="shared" si="7"/>
        <v>0</v>
      </c>
      <c r="E61" s="499">
        <f t="shared" si="8"/>
        <v>0</v>
      </c>
      <c r="F61" s="526"/>
      <c r="G61" s="526"/>
      <c r="H61" s="527"/>
      <c r="I61" s="499">
        <f t="shared" si="9"/>
        <v>0</v>
      </c>
      <c r="J61" s="526"/>
      <c r="K61" s="526"/>
      <c r="L61" s="528"/>
      <c r="M61" s="529"/>
      <c r="N61" s="529"/>
      <c r="O61" s="529"/>
      <c r="Q61" s="244"/>
      <c r="R61" s="244">
        <f t="shared" si="10"/>
      </c>
      <c r="S61" s="244"/>
      <c r="T61" s="58">
        <f t="shared" si="11"/>
      </c>
      <c r="U61" s="244"/>
      <c r="V61" s="244"/>
    </row>
    <row r="62" spans="2:22" ht="15.75">
      <c r="B62" s="285" t="s">
        <v>160</v>
      </c>
      <c r="C62" s="100">
        <v>7</v>
      </c>
      <c r="D62" s="508">
        <f t="shared" si="7"/>
        <v>0</v>
      </c>
      <c r="E62" s="499">
        <f t="shared" si="8"/>
        <v>0</v>
      </c>
      <c r="F62" s="503"/>
      <c r="G62" s="503"/>
      <c r="H62" s="500"/>
      <c r="I62" s="514">
        <f t="shared" si="9"/>
        <v>0</v>
      </c>
      <c r="J62" s="503"/>
      <c r="K62" s="503"/>
      <c r="L62" s="504"/>
      <c r="M62" s="248"/>
      <c r="N62" s="248"/>
      <c r="O62" s="248"/>
      <c r="Q62" s="58"/>
      <c r="R62" s="58">
        <f t="shared" si="10"/>
      </c>
      <c r="S62" s="58"/>
      <c r="T62" s="58">
        <f t="shared" si="11"/>
      </c>
      <c r="U62" s="58"/>
      <c r="V62" s="58"/>
    </row>
    <row r="63" spans="2:22" ht="15.75">
      <c r="B63" s="288" t="s">
        <v>290</v>
      </c>
      <c r="C63" s="100">
        <v>8</v>
      </c>
      <c r="D63" s="508">
        <f t="shared" si="7"/>
        <v>0</v>
      </c>
      <c r="E63" s="499">
        <f t="shared" si="8"/>
        <v>0</v>
      </c>
      <c r="F63" s="503"/>
      <c r="G63" s="503"/>
      <c r="H63" s="500"/>
      <c r="I63" s="514">
        <f t="shared" si="9"/>
        <v>0</v>
      </c>
      <c r="J63" s="503"/>
      <c r="K63" s="503"/>
      <c r="L63" s="504"/>
      <c r="M63" s="248"/>
      <c r="N63" s="248"/>
      <c r="O63" s="248"/>
      <c r="Q63" s="58"/>
      <c r="R63" s="58">
        <f t="shared" si="10"/>
      </c>
      <c r="S63" s="58"/>
      <c r="T63" s="58">
        <f t="shared" si="11"/>
      </c>
      <c r="U63" s="58"/>
      <c r="V63" s="58"/>
    </row>
    <row r="64" spans="2:22" ht="15.75">
      <c r="B64" s="285" t="s">
        <v>161</v>
      </c>
      <c r="C64" s="119">
        <v>9</v>
      </c>
      <c r="D64" s="508">
        <f t="shared" si="7"/>
        <v>0</v>
      </c>
      <c r="E64" s="499">
        <f t="shared" si="8"/>
        <v>0</v>
      </c>
      <c r="F64" s="503"/>
      <c r="G64" s="503"/>
      <c r="H64" s="500"/>
      <c r="I64" s="514">
        <f t="shared" si="9"/>
        <v>0</v>
      </c>
      <c r="J64" s="503"/>
      <c r="K64" s="503"/>
      <c r="L64" s="504"/>
      <c r="M64" s="248"/>
      <c r="N64" s="248"/>
      <c r="O64" s="248"/>
      <c r="Q64" s="58"/>
      <c r="R64" s="58">
        <f t="shared" si="10"/>
      </c>
      <c r="S64" s="58"/>
      <c r="T64" s="58">
        <f t="shared" si="11"/>
      </c>
      <c r="U64" s="58"/>
      <c r="V64" s="58"/>
    </row>
    <row r="65" spans="2:22" ht="16.5" thickBot="1">
      <c r="B65" s="286" t="s">
        <v>146</v>
      </c>
      <c r="C65" s="120">
        <v>10</v>
      </c>
      <c r="D65" s="511">
        <f t="shared" si="7"/>
        <v>0</v>
      </c>
      <c r="E65" s="518">
        <f t="shared" si="8"/>
        <v>0</v>
      </c>
      <c r="F65" s="505"/>
      <c r="G65" s="505"/>
      <c r="H65" s="506"/>
      <c r="I65" s="514">
        <f t="shared" si="9"/>
        <v>0</v>
      </c>
      <c r="J65" s="505"/>
      <c r="K65" s="505"/>
      <c r="L65" s="507"/>
      <c r="M65" s="248"/>
      <c r="N65" s="248"/>
      <c r="O65" s="248"/>
      <c r="Q65" s="58"/>
      <c r="R65" s="58">
        <f t="shared" si="10"/>
      </c>
      <c r="S65" s="58"/>
      <c r="T65" s="58">
        <f t="shared" si="11"/>
      </c>
      <c r="U65" s="58"/>
      <c r="V65" s="58"/>
    </row>
    <row r="66" spans="2:22" ht="4.5" customHeight="1" thickBot="1">
      <c r="B66" s="121"/>
      <c r="C66" s="121"/>
      <c r="D66" s="26"/>
      <c r="E66" s="26"/>
      <c r="F66" s="75"/>
      <c r="G66" s="75"/>
      <c r="H66" s="75"/>
      <c r="I66" s="75"/>
      <c r="J66" s="75"/>
      <c r="K66" s="75"/>
      <c r="L66" s="75"/>
      <c r="M66" s="75"/>
      <c r="N66" s="75"/>
      <c r="O66" s="75"/>
      <c r="Q66" s="122"/>
      <c r="R66" s="122"/>
      <c r="S66" s="122"/>
      <c r="T66" s="122"/>
      <c r="U66" s="122"/>
      <c r="V66" s="122"/>
    </row>
    <row r="67" spans="2:15" ht="15.75">
      <c r="B67" s="734" t="s">
        <v>323</v>
      </c>
      <c r="C67" s="115"/>
      <c r="D67" s="718" t="s">
        <v>37</v>
      </c>
      <c r="E67" s="259"/>
      <c r="F67" s="732" t="s">
        <v>4</v>
      </c>
      <c r="G67" s="667"/>
      <c r="H67" s="667"/>
      <c r="I67" s="667"/>
      <c r="J67" s="667"/>
      <c r="K67" s="667"/>
      <c r="L67" s="668"/>
      <c r="M67" s="247"/>
      <c r="N67" s="733"/>
      <c r="O67" s="733"/>
    </row>
    <row r="68" spans="2:15" ht="15.75">
      <c r="B68" s="735"/>
      <c r="C68" s="269"/>
      <c r="D68" s="719"/>
      <c r="E68" s="260"/>
      <c r="F68" s="726" t="s">
        <v>140</v>
      </c>
      <c r="G68" s="727"/>
      <c r="H68" s="489"/>
      <c r="I68" s="255"/>
      <c r="J68" s="726" t="s">
        <v>141</v>
      </c>
      <c r="K68" s="727"/>
      <c r="L68" s="728" t="s">
        <v>142</v>
      </c>
      <c r="M68" s="247"/>
      <c r="N68" s="247"/>
      <c r="O68" s="247"/>
    </row>
    <row r="69" spans="2:15" ht="15.75">
      <c r="B69" s="249"/>
      <c r="C69" s="246"/>
      <c r="D69" s="720"/>
      <c r="E69" s="261"/>
      <c r="F69" s="95" t="s">
        <v>44</v>
      </c>
      <c r="G69" s="95" t="s">
        <v>39</v>
      </c>
      <c r="H69" s="488"/>
      <c r="I69" s="255"/>
      <c r="J69" s="95" t="s">
        <v>44</v>
      </c>
      <c r="K69" s="95" t="s">
        <v>39</v>
      </c>
      <c r="L69" s="729"/>
      <c r="M69" s="247"/>
      <c r="N69" s="247"/>
      <c r="O69" s="247"/>
    </row>
    <row r="70" spans="2:22" ht="15.75">
      <c r="B70" s="400" t="s">
        <v>150</v>
      </c>
      <c r="C70" s="401"/>
      <c r="D70" s="494">
        <f>SUM(D72:D74)</f>
        <v>0</v>
      </c>
      <c r="E70" s="493">
        <f>SUM(E72:E74)</f>
        <v>0</v>
      </c>
      <c r="F70" s="493">
        <f>SUM(F72:F74)</f>
        <v>0</v>
      </c>
      <c r="G70" s="493">
        <f>SUM(G72:G74)</f>
        <v>0</v>
      </c>
      <c r="H70" s="493"/>
      <c r="I70" s="493">
        <f>SUM(I72:I74)</f>
        <v>0</v>
      </c>
      <c r="J70" s="493">
        <f>SUM(J72:J74)</f>
        <v>0</v>
      </c>
      <c r="K70" s="493">
        <f>SUM(K72:K74)</f>
        <v>0</v>
      </c>
      <c r="L70" s="512">
        <f>SUM(L72:L74)</f>
        <v>0</v>
      </c>
      <c r="M70" s="25"/>
      <c r="N70" s="25"/>
      <c r="O70" s="25"/>
      <c r="Q70" s="58"/>
      <c r="R70" s="58"/>
      <c r="S70" s="58"/>
      <c r="T70" s="58"/>
      <c r="U70" s="58"/>
      <c r="V70" s="58"/>
    </row>
    <row r="71" spans="2:33" ht="15.75" hidden="1">
      <c r="B71" s="97"/>
      <c r="C71" s="110" t="s">
        <v>241</v>
      </c>
      <c r="D71" s="496">
        <v>3</v>
      </c>
      <c r="E71" s="497" t="s">
        <v>376</v>
      </c>
      <c r="F71" s="497" t="s">
        <v>376</v>
      </c>
      <c r="G71" s="496" t="s">
        <v>373</v>
      </c>
      <c r="H71" s="496"/>
      <c r="I71" s="497" t="s">
        <v>377</v>
      </c>
      <c r="J71" s="497" t="s">
        <v>377</v>
      </c>
      <c r="K71" s="496" t="s">
        <v>374</v>
      </c>
      <c r="L71" s="498" t="s">
        <v>375</v>
      </c>
      <c r="M71" s="25"/>
      <c r="N71" s="25"/>
      <c r="O71" s="25"/>
      <c r="Q71" s="58"/>
      <c r="R71" s="58"/>
      <c r="S71" s="58"/>
      <c r="T71" s="58"/>
      <c r="U71" s="58"/>
      <c r="V71" s="58"/>
      <c r="AF71" s="34"/>
      <c r="AG71" s="34"/>
    </row>
    <row r="72" spans="2:22" ht="15.75">
      <c r="B72" s="284" t="s">
        <v>267</v>
      </c>
      <c r="C72" s="98">
        <v>1</v>
      </c>
      <c r="D72" s="508">
        <f>SUM(E72,I72,L72)</f>
        <v>0</v>
      </c>
      <c r="E72" s="499">
        <f>F72</f>
        <v>0</v>
      </c>
      <c r="F72" s="513"/>
      <c r="G72" s="513"/>
      <c r="H72" s="500"/>
      <c r="I72" s="514">
        <f>J72</f>
        <v>0</v>
      </c>
      <c r="J72" s="513"/>
      <c r="K72" s="513"/>
      <c r="L72" s="515"/>
      <c r="M72" s="248"/>
      <c r="N72" s="248"/>
      <c r="O72" s="248"/>
      <c r="Q72" s="58"/>
      <c r="R72" s="58">
        <f>IF(G72&gt;F72,"Er","")</f>
      </c>
      <c r="S72" s="58"/>
      <c r="T72" s="58">
        <f>IF(K72&gt;J72,"Er","")</f>
      </c>
      <c r="U72" s="58"/>
      <c r="V72" s="58"/>
    </row>
    <row r="73" spans="2:22" ht="15.75">
      <c r="B73" s="285" t="s">
        <v>190</v>
      </c>
      <c r="C73" s="100">
        <v>2</v>
      </c>
      <c r="D73" s="517">
        <f>SUM(E73,I73,L73)</f>
        <v>0</v>
      </c>
      <c r="E73" s="499">
        <f>F73</f>
        <v>0</v>
      </c>
      <c r="F73" s="503"/>
      <c r="G73" s="503"/>
      <c r="H73" s="500"/>
      <c r="I73" s="514">
        <f>J73</f>
        <v>0</v>
      </c>
      <c r="J73" s="503"/>
      <c r="K73" s="503"/>
      <c r="L73" s="504"/>
      <c r="M73" s="248"/>
      <c r="N73" s="248"/>
      <c r="O73" s="248"/>
      <c r="Q73" s="58"/>
      <c r="R73" s="58">
        <f>IF(G73&gt;F73,"Er","")</f>
      </c>
      <c r="S73" s="58"/>
      <c r="T73" s="58">
        <f>IF(K73&gt;J73,"Er","")</f>
      </c>
      <c r="U73" s="58"/>
      <c r="V73" s="58"/>
    </row>
    <row r="74" spans="2:22" ht="16.5" thickBot="1">
      <c r="B74" s="286" t="s">
        <v>146</v>
      </c>
      <c r="C74" s="113">
        <v>3</v>
      </c>
      <c r="D74" s="511">
        <f>SUM(E74,I74,L74)</f>
        <v>0</v>
      </c>
      <c r="E74" s="499">
        <f>F74</f>
        <v>0</v>
      </c>
      <c r="F74" s="505"/>
      <c r="G74" s="505"/>
      <c r="H74" s="506"/>
      <c r="I74" s="514">
        <f>J74</f>
        <v>0</v>
      </c>
      <c r="J74" s="505"/>
      <c r="K74" s="505"/>
      <c r="L74" s="507"/>
      <c r="M74" s="248"/>
      <c r="N74" s="248"/>
      <c r="O74" s="248"/>
      <c r="Q74" s="58"/>
      <c r="R74" s="58">
        <f>IF(G74&gt;F74,"Er","")</f>
      </c>
      <c r="S74" s="58"/>
      <c r="T74" s="58">
        <f>IF(K74&gt;J74,"Er","")</f>
      </c>
      <c r="U74" s="58"/>
      <c r="V74" s="58"/>
    </row>
    <row r="75" spans="4:33" s="41" customFormat="1" ht="4.5" customHeight="1" thickBot="1">
      <c r="D75" s="116"/>
      <c r="E75" s="280"/>
      <c r="F75" s="116"/>
      <c r="G75" s="116"/>
      <c r="H75" s="116"/>
      <c r="I75" s="280"/>
      <c r="J75" s="116"/>
      <c r="K75" s="116"/>
      <c r="L75" s="116"/>
      <c r="M75" s="116"/>
      <c r="N75" s="116"/>
      <c r="O75" s="116"/>
      <c r="P75" s="117"/>
      <c r="Q75" s="118"/>
      <c r="R75" s="118"/>
      <c r="S75" s="118"/>
      <c r="T75" s="118"/>
      <c r="U75" s="118"/>
      <c r="V75" s="118"/>
      <c r="AF75" s="31"/>
      <c r="AG75" s="31"/>
    </row>
    <row r="76" spans="2:13" ht="15.75">
      <c r="B76" s="721" t="s">
        <v>206</v>
      </c>
      <c r="C76" s="722"/>
      <c r="D76" s="722"/>
      <c r="E76" s="722"/>
      <c r="F76" s="722"/>
      <c r="G76" s="722"/>
      <c r="H76" s="722"/>
      <c r="I76" s="722"/>
      <c r="J76" s="723"/>
      <c r="K76" s="724" t="s">
        <v>37</v>
      </c>
      <c r="L76" s="725"/>
      <c r="M76" s="123"/>
    </row>
    <row r="77" spans="2:17" ht="15.75">
      <c r="B77" s="682" t="s">
        <v>162</v>
      </c>
      <c r="C77" s="683"/>
      <c r="D77" s="683"/>
      <c r="E77" s="683"/>
      <c r="F77" s="683"/>
      <c r="G77" s="289"/>
      <c r="H77" s="289"/>
      <c r="I77" s="290" t="s">
        <v>242</v>
      </c>
      <c r="J77" s="291"/>
      <c r="K77" s="684"/>
      <c r="L77" s="685"/>
      <c r="M77" s="124"/>
      <c r="Q77" s="181"/>
    </row>
    <row r="78" spans="2:17" ht="15.75">
      <c r="B78" s="716" t="s">
        <v>163</v>
      </c>
      <c r="C78" s="717"/>
      <c r="D78" s="717"/>
      <c r="E78" s="717"/>
      <c r="F78" s="717"/>
      <c r="G78" s="292"/>
      <c r="H78" s="293"/>
      <c r="I78" s="294" t="s">
        <v>243</v>
      </c>
      <c r="J78" s="295"/>
      <c r="K78" s="690"/>
      <c r="L78" s="691"/>
      <c r="M78" s="124"/>
      <c r="Q78" s="181"/>
    </row>
    <row r="79" spans="2:17" ht="18.75">
      <c r="B79" s="125" t="s">
        <v>183</v>
      </c>
      <c r="C79" s="126"/>
      <c r="D79" s="127"/>
      <c r="E79" s="263"/>
      <c r="F79" s="127"/>
      <c r="G79" s="275"/>
      <c r="H79" s="273"/>
      <c r="I79" s="264"/>
      <c r="J79" s="275"/>
      <c r="K79" s="127"/>
      <c r="L79" s="128"/>
      <c r="M79" s="129"/>
      <c r="Q79" s="181"/>
    </row>
    <row r="80" spans="2:17" ht="15.75">
      <c r="B80" s="682" t="s">
        <v>164</v>
      </c>
      <c r="C80" s="683"/>
      <c r="D80" s="683"/>
      <c r="E80" s="683"/>
      <c r="F80" s="683"/>
      <c r="G80" s="289"/>
      <c r="H80" s="296"/>
      <c r="I80" s="297" t="s">
        <v>244</v>
      </c>
      <c r="J80" s="298"/>
      <c r="K80" s="684"/>
      <c r="L80" s="685"/>
      <c r="M80" s="124"/>
      <c r="Q80" s="58">
        <f>IF(OR(K80&lt;K81,K80&lt;K82,K80&lt;K83,K80&lt;SUM(K81:L82)),"Er","")</f>
      </c>
    </row>
    <row r="81" spans="2:17" ht="15.75">
      <c r="B81" s="712" t="s">
        <v>224</v>
      </c>
      <c r="C81" s="713"/>
      <c r="D81" s="713"/>
      <c r="E81" s="713"/>
      <c r="F81" s="713"/>
      <c r="G81" s="299"/>
      <c r="H81" s="300"/>
      <c r="I81" s="301" t="s">
        <v>245</v>
      </c>
      <c r="J81" s="302"/>
      <c r="K81" s="686"/>
      <c r="L81" s="687"/>
      <c r="M81" s="124"/>
      <c r="Q81" s="58">
        <f>IF(K81&gt;K80,"Er","")</f>
      </c>
    </row>
    <row r="82" spans="1:33" s="63" customFormat="1" ht="15.75">
      <c r="A82" s="31"/>
      <c r="B82" s="714" t="s">
        <v>225</v>
      </c>
      <c r="C82" s="715"/>
      <c r="D82" s="715"/>
      <c r="E82" s="715"/>
      <c r="F82" s="715"/>
      <c r="G82" s="303"/>
      <c r="H82" s="304"/>
      <c r="I82" s="301" t="s">
        <v>246</v>
      </c>
      <c r="J82" s="302"/>
      <c r="K82" s="686"/>
      <c r="L82" s="687"/>
      <c r="M82" s="124"/>
      <c r="N82" s="66"/>
      <c r="O82" s="66"/>
      <c r="P82" s="38"/>
      <c r="Q82" s="58">
        <f>IF(K82&gt;K80,"Er","")</f>
      </c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:33" s="63" customFormat="1" ht="15.75">
      <c r="A83" s="31"/>
      <c r="B83" s="688" t="s">
        <v>226</v>
      </c>
      <c r="C83" s="689"/>
      <c r="D83" s="689"/>
      <c r="E83" s="689"/>
      <c r="F83" s="689"/>
      <c r="G83" s="305"/>
      <c r="H83" s="306"/>
      <c r="I83" s="294" t="s">
        <v>247</v>
      </c>
      <c r="J83" s="307"/>
      <c r="K83" s="690"/>
      <c r="L83" s="691"/>
      <c r="M83" s="124"/>
      <c r="N83" s="66"/>
      <c r="O83" s="66"/>
      <c r="P83" s="38"/>
      <c r="Q83" s="58">
        <f>IF(K83&gt;K80,"Er","")</f>
      </c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:33" s="63" customFormat="1" ht="18.75">
      <c r="A84" s="31"/>
      <c r="B84" s="698" t="s">
        <v>287</v>
      </c>
      <c r="C84" s="699"/>
      <c r="D84" s="699"/>
      <c r="E84" s="699"/>
      <c r="F84" s="699"/>
      <c r="G84" s="403"/>
      <c r="H84" s="403"/>
      <c r="I84" s="403"/>
      <c r="J84" s="403"/>
      <c r="K84" s="700">
        <f>SUM(K85:K89,K92:K96)</f>
        <v>0</v>
      </c>
      <c r="L84" s="701"/>
      <c r="M84" s="27"/>
      <c r="N84" s="130"/>
      <c r="O84" s="66"/>
      <c r="P84" s="38"/>
      <c r="Q84" s="18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:33" s="63" customFormat="1" ht="15.75">
      <c r="A85" s="31"/>
      <c r="B85" s="682" t="s">
        <v>268</v>
      </c>
      <c r="C85" s="683"/>
      <c r="D85" s="683"/>
      <c r="E85" s="683"/>
      <c r="F85" s="683"/>
      <c r="G85" s="308"/>
      <c r="H85" s="309">
        <v>3</v>
      </c>
      <c r="I85" s="310">
        <v>1</v>
      </c>
      <c r="J85" s="310"/>
      <c r="K85" s="686"/>
      <c r="L85" s="687"/>
      <c r="M85" s="124"/>
      <c r="N85" s="130"/>
      <c r="O85" s="66"/>
      <c r="P85" s="38"/>
      <c r="Q85" s="58">
        <f>IF(OR(AND(K85&lt;&gt;0,D8=0),AND(D8&lt;&gt;0,K85=0)),"Er","")</f>
      </c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:33" s="63" customFormat="1" ht="15.75">
      <c r="A86" s="31"/>
      <c r="B86" s="672" t="s">
        <v>144</v>
      </c>
      <c r="C86" s="673"/>
      <c r="D86" s="673"/>
      <c r="E86" s="673"/>
      <c r="F86" s="673"/>
      <c r="G86" s="311"/>
      <c r="H86" s="312">
        <v>3</v>
      </c>
      <c r="I86" s="311">
        <v>2</v>
      </c>
      <c r="J86" s="311"/>
      <c r="K86" s="686"/>
      <c r="L86" s="687"/>
      <c r="M86" s="131"/>
      <c r="N86" s="130"/>
      <c r="O86" s="66"/>
      <c r="P86" s="38"/>
      <c r="Q86" s="58">
        <f>IF(OR(AND(K86&lt;&gt;0,D9=0),AND(D9&lt;&gt;0,K86=0)),"Er","")</f>
      </c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1:33" s="63" customFormat="1" ht="15.75">
      <c r="A87" s="31"/>
      <c r="B87" s="672" t="s">
        <v>145</v>
      </c>
      <c r="C87" s="673"/>
      <c r="D87" s="673"/>
      <c r="E87" s="673"/>
      <c r="F87" s="673"/>
      <c r="G87" s="311"/>
      <c r="H87" s="312">
        <v>3</v>
      </c>
      <c r="I87" s="311">
        <v>3</v>
      </c>
      <c r="J87" s="311"/>
      <c r="K87" s="686"/>
      <c r="L87" s="687"/>
      <c r="M87" s="131"/>
      <c r="N87" s="130"/>
      <c r="O87" s="66"/>
      <c r="P87" s="38"/>
      <c r="Q87" s="58">
        <f>IF(OR(AND(K87&lt;&gt;0,D10=0),AND(D10&lt;&gt;0,K87=0)),"Er","")</f>
      </c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1:33" s="63" customFormat="1" ht="15.75">
      <c r="A88" s="31"/>
      <c r="B88" s="672" t="s">
        <v>274</v>
      </c>
      <c r="C88" s="673"/>
      <c r="D88" s="673"/>
      <c r="E88" s="673"/>
      <c r="F88" s="673"/>
      <c r="G88" s="311"/>
      <c r="H88" s="312">
        <v>3</v>
      </c>
      <c r="I88" s="311">
        <v>4</v>
      </c>
      <c r="J88" s="311"/>
      <c r="K88" s="686"/>
      <c r="L88" s="687"/>
      <c r="M88" s="131"/>
      <c r="N88" s="130"/>
      <c r="O88" s="66"/>
      <c r="P88" s="38"/>
      <c r="Q88" s="58">
        <f>IF(OR(AND(K88&lt;&gt;0,D23=0),AND(D23&lt;&gt;0,K88=0),K88&gt;K80),"Er","")</f>
      </c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:33" s="63" customFormat="1" ht="15.75">
      <c r="A89" s="31"/>
      <c r="B89" s="672" t="s">
        <v>275</v>
      </c>
      <c r="C89" s="673"/>
      <c r="D89" s="673"/>
      <c r="E89" s="673"/>
      <c r="F89" s="673"/>
      <c r="G89" s="311"/>
      <c r="H89" s="312">
        <v>3</v>
      </c>
      <c r="I89" s="311">
        <v>5</v>
      </c>
      <c r="J89" s="311"/>
      <c r="K89" s="686"/>
      <c r="L89" s="687"/>
      <c r="M89" s="131"/>
      <c r="N89" s="130"/>
      <c r="O89" s="66"/>
      <c r="P89" s="38"/>
      <c r="Q89" s="58">
        <f>IF(OR(AND(K89&lt;&gt;0,D24=0),AND(D24&lt;&gt;0,K89=0),K89&gt;K80),"Er","")</f>
      </c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1:33" s="63" customFormat="1" ht="15.75">
      <c r="A90" s="31"/>
      <c r="B90" s="704" t="s">
        <v>277</v>
      </c>
      <c r="C90" s="705"/>
      <c r="D90" s="705"/>
      <c r="E90" s="705"/>
      <c r="F90" s="705"/>
      <c r="G90" s="311"/>
      <c r="H90" s="312">
        <v>3</v>
      </c>
      <c r="I90" s="311">
        <v>6</v>
      </c>
      <c r="J90" s="311"/>
      <c r="K90" s="686"/>
      <c r="L90" s="687"/>
      <c r="M90" s="131"/>
      <c r="N90" s="130"/>
      <c r="O90" s="66"/>
      <c r="P90" s="38"/>
      <c r="Q90" s="58">
        <f>IF(OR(K90&gt;K89,K90&gt;K80,AND(K89&lt;&gt;0,K90=0,K91=0)),"Er","")</f>
      </c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1:33" s="63" customFormat="1" ht="15.75">
      <c r="A91" s="31"/>
      <c r="B91" s="706" t="s">
        <v>278</v>
      </c>
      <c r="C91" s="707"/>
      <c r="D91" s="707"/>
      <c r="E91" s="707"/>
      <c r="F91" s="707"/>
      <c r="G91" s="311"/>
      <c r="H91" s="312">
        <v>3</v>
      </c>
      <c r="I91" s="311">
        <v>7</v>
      </c>
      <c r="J91" s="311"/>
      <c r="K91" s="686"/>
      <c r="L91" s="687"/>
      <c r="M91" s="131"/>
      <c r="N91" s="130"/>
      <c r="O91" s="66"/>
      <c r="P91" s="38"/>
      <c r="Q91" s="58">
        <f>IF(OR(K91&gt;K80,K91&gt;K89,AND(K89&lt;&gt;0,K90=0,K91=0)),"Er","")</f>
      </c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1:33" s="63" customFormat="1" ht="15.75">
      <c r="A92" s="31"/>
      <c r="B92" s="708" t="s">
        <v>292</v>
      </c>
      <c r="C92" s="709"/>
      <c r="D92" s="709"/>
      <c r="E92" s="709"/>
      <c r="F92" s="709"/>
      <c r="G92" s="313"/>
      <c r="H92" s="314">
        <v>3</v>
      </c>
      <c r="I92" s="313">
        <v>8</v>
      </c>
      <c r="J92" s="313"/>
      <c r="K92" s="710"/>
      <c r="L92" s="711"/>
      <c r="M92" s="124"/>
      <c r="N92" s="130"/>
      <c r="O92" s="66"/>
      <c r="P92" s="38"/>
      <c r="Q92" s="58">
        <f>IF(OR(AND(K92&lt;&gt;0,D30=0),AND(D30&lt;&gt;0,K92=0)),"Er","")</f>
      </c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1:33" s="63" customFormat="1" ht="15.75">
      <c r="A93" s="31"/>
      <c r="B93" s="672" t="s">
        <v>129</v>
      </c>
      <c r="C93" s="673"/>
      <c r="D93" s="673"/>
      <c r="E93" s="673"/>
      <c r="F93" s="673"/>
      <c r="G93" s="311"/>
      <c r="H93" s="312">
        <v>3</v>
      </c>
      <c r="I93" s="311">
        <v>9</v>
      </c>
      <c r="J93" s="311"/>
      <c r="K93" s="686"/>
      <c r="L93" s="687"/>
      <c r="M93" s="124"/>
      <c r="N93" s="130"/>
      <c r="O93" s="66"/>
      <c r="P93" s="38"/>
      <c r="Q93" s="58">
        <f>IF(OR(AND(K93&lt;&gt;0,D25=0),AND(D25&lt;&gt;0,K93=0)),"Er","")</f>
      </c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1:33" s="63" customFormat="1" ht="15.75">
      <c r="A94" s="31"/>
      <c r="B94" s="672" t="s">
        <v>291</v>
      </c>
      <c r="C94" s="673"/>
      <c r="D94" s="673"/>
      <c r="E94" s="673"/>
      <c r="F94" s="673"/>
      <c r="G94" s="311"/>
      <c r="H94" s="312">
        <v>3</v>
      </c>
      <c r="I94" s="311">
        <v>10</v>
      </c>
      <c r="J94" s="311"/>
      <c r="K94" s="686"/>
      <c r="L94" s="687"/>
      <c r="M94" s="124"/>
      <c r="N94" s="130"/>
      <c r="O94" s="66"/>
      <c r="P94" s="38"/>
      <c r="Q94" s="58">
        <f>IF(OR(AND(K94&lt;&gt;0,D46=0),AND(D46&lt;&gt;0,K94=0)),"Er","")</f>
      </c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1:33" s="63" customFormat="1" ht="15.75">
      <c r="A95" s="31"/>
      <c r="B95" s="672" t="s">
        <v>188</v>
      </c>
      <c r="C95" s="673"/>
      <c r="D95" s="673"/>
      <c r="E95" s="673"/>
      <c r="F95" s="673"/>
      <c r="G95" s="311"/>
      <c r="H95" s="312">
        <v>3</v>
      </c>
      <c r="I95" s="311">
        <v>11</v>
      </c>
      <c r="J95" s="311"/>
      <c r="K95" s="686"/>
      <c r="L95" s="687"/>
      <c r="M95" s="124"/>
      <c r="N95" s="130"/>
      <c r="O95" s="66"/>
      <c r="P95" s="38"/>
      <c r="Q95" s="58">
        <f>IF(OR(AND(K95&lt;&gt;0,D47=0),AND(D47&lt;&gt;0,K95=0)),"Er","")</f>
      </c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1:33" s="63" customFormat="1" ht="15.75">
      <c r="A96" s="31"/>
      <c r="B96" s="692" t="s">
        <v>189</v>
      </c>
      <c r="C96" s="693"/>
      <c r="D96" s="693"/>
      <c r="E96" s="693"/>
      <c r="F96" s="693"/>
      <c r="G96" s="315"/>
      <c r="H96" s="316">
        <v>3</v>
      </c>
      <c r="I96" s="315">
        <v>12</v>
      </c>
      <c r="J96" s="315"/>
      <c r="K96" s="690"/>
      <c r="L96" s="691"/>
      <c r="M96" s="124"/>
      <c r="N96" s="130"/>
      <c r="O96" s="66"/>
      <c r="P96" s="38"/>
      <c r="Q96" s="58">
        <f>IF(OR(AND(K96&lt;&gt;0,D48=0),AND(D48&lt;&gt;0,K96=0)),"Er","")</f>
      </c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:33" s="63" customFormat="1" ht="24">
      <c r="A97" s="31"/>
      <c r="B97" s="639" t="s">
        <v>184</v>
      </c>
      <c r="C97" s="640"/>
      <c r="D97" s="640"/>
      <c r="E97" s="640"/>
      <c r="F97" s="640"/>
      <c r="G97" s="132"/>
      <c r="H97" s="132"/>
      <c r="I97" s="274"/>
      <c r="J97" s="133"/>
      <c r="K97" s="134" t="s">
        <v>185</v>
      </c>
      <c r="L97" s="135" t="s">
        <v>186</v>
      </c>
      <c r="M97" s="136"/>
      <c r="N97" s="66"/>
      <c r="O97" s="66"/>
      <c r="P97" s="31"/>
      <c r="Q97" s="122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:33" s="63" customFormat="1" ht="15.75">
      <c r="A98" s="31"/>
      <c r="B98" s="702" t="s">
        <v>44</v>
      </c>
      <c r="C98" s="703"/>
      <c r="D98" s="703"/>
      <c r="E98" s="703"/>
      <c r="F98" s="703"/>
      <c r="G98" s="404"/>
      <c r="H98" s="405"/>
      <c r="I98" s="406"/>
      <c r="J98" s="405"/>
      <c r="K98" s="407">
        <f>SUM(K99:K103)</f>
        <v>0</v>
      </c>
      <c r="L98" s="408">
        <f>SUM(L99:L103)</f>
        <v>0</v>
      </c>
      <c r="M98" s="28"/>
      <c r="N98" s="66"/>
      <c r="O98" s="66"/>
      <c r="P98" s="31"/>
      <c r="Q98" s="122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:33" s="63" customFormat="1" ht="15.75">
      <c r="A99" s="31"/>
      <c r="B99" s="682" t="s">
        <v>279</v>
      </c>
      <c r="C99" s="683"/>
      <c r="D99" s="683"/>
      <c r="E99" s="683"/>
      <c r="F99" s="683"/>
      <c r="G99" s="308"/>
      <c r="H99" s="309">
        <v>3</v>
      </c>
      <c r="I99" s="308">
        <v>1</v>
      </c>
      <c r="J99" s="309"/>
      <c r="K99" s="417"/>
      <c r="L99" s="418"/>
      <c r="M99" s="137"/>
      <c r="N99" s="66"/>
      <c r="O99" s="66"/>
      <c r="P99" s="31"/>
      <c r="Q99" s="122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1:33" s="63" customFormat="1" ht="15.75">
      <c r="A100" s="31"/>
      <c r="B100" s="672" t="s">
        <v>269</v>
      </c>
      <c r="C100" s="673"/>
      <c r="D100" s="673"/>
      <c r="E100" s="673"/>
      <c r="F100" s="673"/>
      <c r="G100" s="311"/>
      <c r="H100" s="312">
        <v>3</v>
      </c>
      <c r="I100" s="311">
        <v>2</v>
      </c>
      <c r="J100" s="312"/>
      <c r="K100" s="419"/>
      <c r="L100" s="420"/>
      <c r="M100" s="137"/>
      <c r="N100" s="66"/>
      <c r="O100" s="66"/>
      <c r="P100" s="31"/>
      <c r="Q100" s="122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1:33" s="63" customFormat="1" ht="15.75">
      <c r="A101" s="31"/>
      <c r="B101" s="672" t="s">
        <v>270</v>
      </c>
      <c r="C101" s="673"/>
      <c r="D101" s="673"/>
      <c r="E101" s="673"/>
      <c r="F101" s="673"/>
      <c r="G101" s="311"/>
      <c r="H101" s="312">
        <v>3</v>
      </c>
      <c r="I101" s="311">
        <v>3</v>
      </c>
      <c r="J101" s="312"/>
      <c r="K101" s="419"/>
      <c r="L101" s="420"/>
      <c r="M101" s="137"/>
      <c r="N101" s="66"/>
      <c r="O101" s="66"/>
      <c r="P101" s="31"/>
      <c r="Q101" s="122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1:33" s="63" customFormat="1" ht="15.75">
      <c r="A102" s="31"/>
      <c r="B102" s="672" t="s">
        <v>271</v>
      </c>
      <c r="C102" s="673"/>
      <c r="D102" s="673"/>
      <c r="E102" s="673"/>
      <c r="F102" s="673"/>
      <c r="G102" s="311"/>
      <c r="H102" s="312">
        <v>3</v>
      </c>
      <c r="I102" s="311">
        <v>4</v>
      </c>
      <c r="J102" s="312"/>
      <c r="K102" s="419"/>
      <c r="L102" s="420"/>
      <c r="M102" s="137"/>
      <c r="N102" s="66"/>
      <c r="O102" s="66"/>
      <c r="P102" s="31"/>
      <c r="Q102" s="122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 spans="1:33" s="63" customFormat="1" ht="15.75">
      <c r="A103" s="31"/>
      <c r="B103" s="692" t="s">
        <v>272</v>
      </c>
      <c r="C103" s="693"/>
      <c r="D103" s="693"/>
      <c r="E103" s="693"/>
      <c r="F103" s="693"/>
      <c r="G103" s="315"/>
      <c r="H103" s="312">
        <v>3</v>
      </c>
      <c r="I103" s="315">
        <v>5</v>
      </c>
      <c r="J103" s="316"/>
      <c r="K103" s="421"/>
      <c r="L103" s="422"/>
      <c r="M103" s="138"/>
      <c r="N103" s="66"/>
      <c r="O103" s="66"/>
      <c r="P103" s="31"/>
      <c r="Q103" s="122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1:33" s="63" customFormat="1" ht="15.75">
      <c r="A104" s="31"/>
      <c r="B104" s="694" t="s">
        <v>165</v>
      </c>
      <c r="C104" s="695"/>
      <c r="D104" s="696"/>
      <c r="E104" s="696"/>
      <c r="F104" s="696"/>
      <c r="G104" s="696"/>
      <c r="H104" s="696"/>
      <c r="I104" s="696"/>
      <c r="J104" s="696"/>
      <c r="K104" s="696"/>
      <c r="L104" s="697"/>
      <c r="M104" s="129"/>
      <c r="N104" s="66"/>
      <c r="O104" s="66"/>
      <c r="P104" s="38"/>
      <c r="Q104" s="139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1:33" s="63" customFormat="1" ht="15.75">
      <c r="A105" s="31"/>
      <c r="B105" s="698" t="s">
        <v>166</v>
      </c>
      <c r="C105" s="699"/>
      <c r="D105" s="699"/>
      <c r="E105" s="699"/>
      <c r="F105" s="699"/>
      <c r="G105" s="409"/>
      <c r="H105" s="409"/>
      <c r="I105" s="409"/>
      <c r="J105" s="409"/>
      <c r="K105" s="700">
        <f>SUM(K106:K107)</f>
        <v>0</v>
      </c>
      <c r="L105" s="701"/>
      <c r="M105" s="27"/>
      <c r="N105" s="66"/>
      <c r="O105" s="66"/>
      <c r="P105" s="38"/>
      <c r="Q105" s="58">
        <f>IF(K105&lt;K108,"Er","")</f>
      </c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1:33" s="63" customFormat="1" ht="15.75">
      <c r="A106" s="31"/>
      <c r="B106" s="682" t="s">
        <v>273</v>
      </c>
      <c r="C106" s="683"/>
      <c r="D106" s="683"/>
      <c r="E106" s="683"/>
      <c r="F106" s="683"/>
      <c r="G106" s="308"/>
      <c r="H106" s="308">
        <v>5</v>
      </c>
      <c r="I106" s="317">
        <v>1</v>
      </c>
      <c r="J106" s="318"/>
      <c r="K106" s="684"/>
      <c r="L106" s="685"/>
      <c r="M106" s="124"/>
      <c r="N106" s="66"/>
      <c r="O106" s="66"/>
      <c r="P106" s="38"/>
      <c r="Q106" s="58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1:33" s="63" customFormat="1" ht="15.75">
      <c r="A107" s="31"/>
      <c r="B107" s="672" t="s">
        <v>167</v>
      </c>
      <c r="C107" s="673"/>
      <c r="D107" s="673"/>
      <c r="E107" s="673"/>
      <c r="F107" s="673"/>
      <c r="G107" s="310"/>
      <c r="H107" s="310">
        <v>5</v>
      </c>
      <c r="I107" s="319">
        <v>2</v>
      </c>
      <c r="J107" s="312"/>
      <c r="K107" s="686"/>
      <c r="L107" s="687"/>
      <c r="M107" s="140"/>
      <c r="N107" s="66"/>
      <c r="O107" s="66"/>
      <c r="P107" s="38"/>
      <c r="Q107" s="58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1:33" s="63" customFormat="1" ht="15.75">
      <c r="A108" s="31"/>
      <c r="B108" s="688" t="s">
        <v>264</v>
      </c>
      <c r="C108" s="689"/>
      <c r="D108" s="689"/>
      <c r="E108" s="689"/>
      <c r="F108" s="689"/>
      <c r="G108" s="315"/>
      <c r="H108" s="315">
        <v>5</v>
      </c>
      <c r="I108" s="320">
        <v>3</v>
      </c>
      <c r="J108" s="315"/>
      <c r="K108" s="690"/>
      <c r="L108" s="691"/>
      <c r="M108" s="124"/>
      <c r="N108" s="66"/>
      <c r="O108" s="66"/>
      <c r="P108" s="38"/>
      <c r="Q108" s="58">
        <f>IF(K108&gt;K105,"Er","")</f>
      </c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1:33" s="63" customFormat="1" ht="15.75">
      <c r="A109" s="31"/>
      <c r="B109" s="141" t="s">
        <v>168</v>
      </c>
      <c r="C109" s="142"/>
      <c r="D109" s="143"/>
      <c r="E109" s="263"/>
      <c r="F109" s="143"/>
      <c r="G109" s="277"/>
      <c r="H109" s="276">
        <v>2</v>
      </c>
      <c r="I109" s="265">
        <v>1</v>
      </c>
      <c r="J109" s="144"/>
      <c r="K109" s="676"/>
      <c r="L109" s="677"/>
      <c r="M109" s="124"/>
      <c r="N109" s="66"/>
      <c r="O109" s="66"/>
      <c r="P109" s="38"/>
      <c r="Q109" s="18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1:33" s="63" customFormat="1" ht="15.75">
      <c r="A110" s="31"/>
      <c r="B110" s="125" t="s">
        <v>169</v>
      </c>
      <c r="C110" s="126"/>
      <c r="D110" s="127"/>
      <c r="E110" s="263"/>
      <c r="F110" s="127"/>
      <c r="G110" s="127"/>
      <c r="H110" s="127"/>
      <c r="I110" s="263"/>
      <c r="J110" s="127"/>
      <c r="K110" s="678"/>
      <c r="L110" s="679"/>
      <c r="M110" s="129"/>
      <c r="N110" s="66"/>
      <c r="O110" s="66"/>
      <c r="P110" s="38"/>
      <c r="Q110" s="18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1:33" s="63" customFormat="1" ht="15.75">
      <c r="A111" s="31"/>
      <c r="B111" s="652" t="s">
        <v>239</v>
      </c>
      <c r="C111" s="653"/>
      <c r="D111" s="653"/>
      <c r="E111" s="653"/>
      <c r="F111" s="653"/>
      <c r="G111" s="321"/>
      <c r="H111" s="321">
        <v>1</v>
      </c>
      <c r="I111" s="322">
        <v>1</v>
      </c>
      <c r="J111" s="308"/>
      <c r="K111" s="680"/>
      <c r="L111" s="681"/>
      <c r="M111" s="124"/>
      <c r="N111" s="66"/>
      <c r="O111" s="66"/>
      <c r="P111" s="38"/>
      <c r="Q111" s="18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1:33" s="63" customFormat="1" ht="15.75">
      <c r="A112" s="31"/>
      <c r="B112" s="672" t="s">
        <v>170</v>
      </c>
      <c r="C112" s="673"/>
      <c r="D112" s="673"/>
      <c r="E112" s="673"/>
      <c r="F112" s="673"/>
      <c r="G112" s="311"/>
      <c r="H112" s="311">
        <v>1</v>
      </c>
      <c r="I112" s="323">
        <v>2</v>
      </c>
      <c r="J112" s="311"/>
      <c r="K112" s="674"/>
      <c r="L112" s="675"/>
      <c r="M112" s="124"/>
      <c r="N112" s="66"/>
      <c r="O112" s="66"/>
      <c r="P112" s="38"/>
      <c r="Q112" s="18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1:33" s="63" customFormat="1" ht="15.75">
      <c r="A113" s="31"/>
      <c r="B113" s="672" t="s">
        <v>171</v>
      </c>
      <c r="C113" s="673"/>
      <c r="D113" s="673"/>
      <c r="E113" s="673"/>
      <c r="F113" s="673"/>
      <c r="G113" s="311"/>
      <c r="H113" s="311">
        <v>1</v>
      </c>
      <c r="I113" s="323">
        <v>3</v>
      </c>
      <c r="J113" s="311"/>
      <c r="K113" s="674"/>
      <c r="L113" s="675"/>
      <c r="M113" s="124"/>
      <c r="N113" s="66"/>
      <c r="O113" s="66"/>
      <c r="P113" s="38"/>
      <c r="Q113" s="18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</row>
    <row r="114" spans="1:33" s="63" customFormat="1" ht="15.75">
      <c r="A114" s="31"/>
      <c r="B114" s="672" t="s">
        <v>172</v>
      </c>
      <c r="C114" s="673"/>
      <c r="D114" s="673"/>
      <c r="E114" s="673"/>
      <c r="F114" s="673"/>
      <c r="G114" s="311"/>
      <c r="H114" s="311">
        <v>1</v>
      </c>
      <c r="I114" s="320">
        <v>4</v>
      </c>
      <c r="J114" s="313"/>
      <c r="K114" s="674"/>
      <c r="L114" s="675"/>
      <c r="M114" s="124"/>
      <c r="N114" s="66"/>
      <c r="O114" s="66"/>
      <c r="P114" s="38"/>
      <c r="Q114" s="18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</row>
    <row r="115" spans="1:33" s="63" customFormat="1" ht="15.75">
      <c r="A115" s="31"/>
      <c r="B115" s="672" t="s">
        <v>173</v>
      </c>
      <c r="C115" s="673"/>
      <c r="D115" s="673"/>
      <c r="E115" s="673"/>
      <c r="F115" s="673"/>
      <c r="G115" s="311"/>
      <c r="H115" s="311">
        <v>1</v>
      </c>
      <c r="I115" s="322">
        <v>5</v>
      </c>
      <c r="J115" s="312"/>
      <c r="K115" s="674"/>
      <c r="L115" s="675"/>
      <c r="M115" s="124"/>
      <c r="N115" s="66"/>
      <c r="O115" s="66"/>
      <c r="P115" s="38"/>
      <c r="Q115" s="18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1:33" s="63" customFormat="1" ht="15.75">
      <c r="A116" s="31"/>
      <c r="B116" s="672" t="s">
        <v>174</v>
      </c>
      <c r="C116" s="673"/>
      <c r="D116" s="673"/>
      <c r="E116" s="673"/>
      <c r="F116" s="673"/>
      <c r="G116" s="311"/>
      <c r="H116" s="311">
        <v>1</v>
      </c>
      <c r="I116" s="322">
        <v>6</v>
      </c>
      <c r="J116" s="310"/>
      <c r="K116" s="674"/>
      <c r="L116" s="675"/>
      <c r="M116" s="124"/>
      <c r="N116" s="66"/>
      <c r="O116" s="66"/>
      <c r="P116" s="38"/>
      <c r="Q116" s="18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</row>
    <row r="117" spans="1:33" s="63" customFormat="1" ht="15.75">
      <c r="A117" s="31"/>
      <c r="B117" s="672" t="s">
        <v>175</v>
      </c>
      <c r="C117" s="673"/>
      <c r="D117" s="673"/>
      <c r="E117" s="673"/>
      <c r="F117" s="673"/>
      <c r="G117" s="311"/>
      <c r="H117" s="311">
        <v>1</v>
      </c>
      <c r="I117" s="323">
        <v>7</v>
      </c>
      <c r="J117" s="311"/>
      <c r="K117" s="674"/>
      <c r="L117" s="675"/>
      <c r="M117" s="124"/>
      <c r="N117" s="66"/>
      <c r="O117" s="66"/>
      <c r="P117" s="38"/>
      <c r="Q117" s="18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</row>
    <row r="118" spans="1:33" s="63" customFormat="1" ht="15.75">
      <c r="A118" s="31"/>
      <c r="B118" s="672" t="s">
        <v>176</v>
      </c>
      <c r="C118" s="673"/>
      <c r="D118" s="673"/>
      <c r="E118" s="673"/>
      <c r="F118" s="673"/>
      <c r="G118" s="311"/>
      <c r="H118" s="311">
        <v>1</v>
      </c>
      <c r="I118" s="323">
        <v>9</v>
      </c>
      <c r="J118" s="311"/>
      <c r="K118" s="674"/>
      <c r="L118" s="675"/>
      <c r="M118" s="124"/>
      <c r="N118" s="66"/>
      <c r="O118" s="66"/>
      <c r="P118" s="38"/>
      <c r="Q118" s="18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</row>
    <row r="119" spans="1:33" s="63" customFormat="1" ht="16.5" thickBot="1">
      <c r="A119" s="31"/>
      <c r="B119" s="661" t="s">
        <v>177</v>
      </c>
      <c r="C119" s="662"/>
      <c r="D119" s="662"/>
      <c r="E119" s="662"/>
      <c r="F119" s="662"/>
      <c r="G119" s="324"/>
      <c r="H119" s="324">
        <v>1</v>
      </c>
      <c r="I119" s="320">
        <v>8</v>
      </c>
      <c r="J119" s="325"/>
      <c r="K119" s="663"/>
      <c r="L119" s="664"/>
      <c r="M119" s="124"/>
      <c r="N119" s="66"/>
      <c r="O119" s="66"/>
      <c r="P119" s="38"/>
      <c r="Q119" s="18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</row>
    <row r="120" spans="1:33" s="63" customFormat="1" ht="4.5" customHeight="1" thickBot="1">
      <c r="A120" s="31"/>
      <c r="B120" s="38"/>
      <c r="C120" s="38"/>
      <c r="D120" s="130"/>
      <c r="E120" s="253"/>
      <c r="F120" s="130"/>
      <c r="G120" s="130"/>
      <c r="H120" s="130"/>
      <c r="I120" s="253"/>
      <c r="J120" s="130"/>
      <c r="K120" s="130"/>
      <c r="L120" s="130"/>
      <c r="M120" s="130"/>
      <c r="N120" s="66"/>
      <c r="O120" s="66"/>
      <c r="P120" s="38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</row>
    <row r="121" spans="1:33" s="63" customFormat="1" ht="15.75">
      <c r="A121" s="31"/>
      <c r="B121" s="622" t="s">
        <v>178</v>
      </c>
      <c r="C121" s="670"/>
      <c r="D121" s="670"/>
      <c r="E121" s="670"/>
      <c r="F121" s="670"/>
      <c r="G121" s="670"/>
      <c r="H121" s="278"/>
      <c r="I121" s="278"/>
      <c r="J121" s="667" t="s">
        <v>378</v>
      </c>
      <c r="K121" s="667"/>
      <c r="L121" s="668"/>
      <c r="M121" s="145"/>
      <c r="N121" s="66"/>
      <c r="O121" s="66"/>
      <c r="P121" s="38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</row>
    <row r="122" spans="1:33" s="63" customFormat="1" ht="15.75" customHeight="1">
      <c r="A122" s="31"/>
      <c r="B122" s="623"/>
      <c r="C122" s="671"/>
      <c r="D122" s="671"/>
      <c r="E122" s="671"/>
      <c r="F122" s="671"/>
      <c r="G122" s="671"/>
      <c r="H122" s="279"/>
      <c r="I122" s="266"/>
      <c r="J122" s="669" t="s">
        <v>179</v>
      </c>
      <c r="K122" s="665" t="s">
        <v>180</v>
      </c>
      <c r="L122" s="666"/>
      <c r="M122" s="146"/>
      <c r="N122" s="66"/>
      <c r="O122" s="66"/>
      <c r="P122" s="38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1:33" s="63" customFormat="1" ht="15.75">
      <c r="A123" s="31"/>
      <c r="B123" s="623"/>
      <c r="C123" s="671"/>
      <c r="D123" s="671"/>
      <c r="E123" s="671"/>
      <c r="F123" s="671"/>
      <c r="G123" s="671"/>
      <c r="H123" s="279"/>
      <c r="I123" s="266"/>
      <c r="J123" s="669"/>
      <c r="K123" s="251" t="s">
        <v>181</v>
      </c>
      <c r="L123" s="252" t="s">
        <v>182</v>
      </c>
      <c r="M123" s="146"/>
      <c r="N123" s="66"/>
      <c r="O123" s="66"/>
      <c r="P123" s="38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</row>
    <row r="124" spans="1:33" s="63" customFormat="1" ht="18.75">
      <c r="A124" s="31"/>
      <c r="B124" s="652" t="s">
        <v>214</v>
      </c>
      <c r="C124" s="653"/>
      <c r="D124" s="653"/>
      <c r="E124" s="653"/>
      <c r="F124" s="653"/>
      <c r="G124" s="654"/>
      <c r="H124" s="18"/>
      <c r="I124" s="267">
        <v>1</v>
      </c>
      <c r="J124" s="281"/>
      <c r="K124" s="281"/>
      <c r="L124" s="423"/>
      <c r="M124" s="147"/>
      <c r="N124" s="66"/>
      <c r="O124" s="66"/>
      <c r="P124" s="38"/>
      <c r="Q124" s="181"/>
      <c r="R124" s="181"/>
      <c r="S124" s="18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</row>
    <row r="125" spans="1:33" s="63" customFormat="1" ht="15.75">
      <c r="A125" s="31"/>
      <c r="B125" s="655" t="s">
        <v>200</v>
      </c>
      <c r="C125" s="656"/>
      <c r="D125" s="656"/>
      <c r="E125" s="656"/>
      <c r="F125" s="656"/>
      <c r="G125" s="657"/>
      <c r="H125" s="19"/>
      <c r="I125" s="242">
        <v>2</v>
      </c>
      <c r="J125" s="424"/>
      <c r="K125" s="424"/>
      <c r="L125" s="425"/>
      <c r="M125" s="147"/>
      <c r="N125" s="66"/>
      <c r="O125" s="66"/>
      <c r="P125" s="38"/>
      <c r="Q125" s="181"/>
      <c r="R125" s="181"/>
      <c r="S125" s="18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pans="1:33" s="63" customFormat="1" ht="16.5" thickBot="1">
      <c r="A126" s="31"/>
      <c r="B126" s="658" t="s">
        <v>201</v>
      </c>
      <c r="C126" s="659"/>
      <c r="D126" s="659"/>
      <c r="E126" s="659"/>
      <c r="F126" s="659"/>
      <c r="G126" s="660"/>
      <c r="H126" s="148"/>
      <c r="I126" s="268"/>
      <c r="J126" s="426"/>
      <c r="K126" s="426"/>
      <c r="L126" s="427"/>
      <c r="M126" s="147"/>
      <c r="N126" s="66"/>
      <c r="O126" s="66"/>
      <c r="P126" s="38"/>
      <c r="Q126" s="58">
        <f>IF(AND(AG12=TRUE,SUM(F124:F125)&lt;&gt;0),"Er","")</f>
      </c>
      <c r="R126" s="58">
        <f>IF(AND(AG13=TRUE,SUM(K124:K125)&lt;&gt;0),"Er","")</f>
      </c>
      <c r="S126" s="58">
        <f>IF(AND(AD14=TRUE,SUM(L124:L125)&lt;&gt;0),"Er","")</f>
      </c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</row>
    <row r="127" spans="1:33" s="63" customFormat="1" ht="4.5" customHeight="1">
      <c r="A127" s="31"/>
      <c r="B127" s="31"/>
      <c r="C127" s="31"/>
      <c r="D127" s="66"/>
      <c r="E127" s="130"/>
      <c r="F127" s="66"/>
      <c r="G127" s="66"/>
      <c r="H127" s="66"/>
      <c r="I127" s="130"/>
      <c r="J127" s="66"/>
      <c r="K127" s="66"/>
      <c r="L127" s="66"/>
      <c r="M127" s="66"/>
      <c r="N127" s="66"/>
      <c r="O127" s="66"/>
      <c r="P127" s="38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</row>
    <row r="128" spans="1:33" s="63" customFormat="1" ht="15.75">
      <c r="A128" s="31"/>
      <c r="B128" s="66"/>
      <c r="C128" s="66"/>
      <c r="D128" s="66"/>
      <c r="E128" s="130"/>
      <c r="F128" s="66"/>
      <c r="G128" s="66"/>
      <c r="H128" s="66"/>
      <c r="I128" s="130"/>
      <c r="J128" s="66"/>
      <c r="K128" s="66"/>
      <c r="L128" s="66"/>
      <c r="M128" s="150"/>
      <c r="N128" s="66"/>
      <c r="O128" s="66"/>
      <c r="P128" s="38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</row>
    <row r="129" spans="1:33" s="63" customFormat="1" ht="15.75">
      <c r="A129" s="31"/>
      <c r="B129" s="150"/>
      <c r="C129" s="150"/>
      <c r="D129" s="150"/>
      <c r="E129" s="282"/>
      <c r="F129" s="150"/>
      <c r="G129" s="150"/>
      <c r="H129" s="150"/>
      <c r="I129" s="282"/>
      <c r="J129" s="150"/>
      <c r="K129" s="150"/>
      <c r="L129" s="150"/>
      <c r="M129" s="150"/>
      <c r="N129" s="66"/>
      <c r="O129" s="66"/>
      <c r="P129" s="38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</row>
    <row r="130" spans="1:33" s="63" customFormat="1" ht="15.75">
      <c r="A130" s="31"/>
      <c r="B130" s="150"/>
      <c r="C130" s="150"/>
      <c r="D130" s="150"/>
      <c r="E130" s="282"/>
      <c r="F130" s="150"/>
      <c r="G130" s="150"/>
      <c r="H130" s="150"/>
      <c r="I130" s="282"/>
      <c r="J130" s="150"/>
      <c r="K130" s="150"/>
      <c r="L130" s="150"/>
      <c r="M130" s="150"/>
      <c r="N130" s="66"/>
      <c r="O130" s="66"/>
      <c r="P130" s="38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</row>
    <row r="131" spans="1:33" s="63" customFormat="1" ht="15.75">
      <c r="A131" s="31"/>
      <c r="B131" s="150"/>
      <c r="C131" s="150"/>
      <c r="D131" s="150"/>
      <c r="E131" s="282"/>
      <c r="F131" s="150"/>
      <c r="G131" s="282"/>
      <c r="H131" s="150"/>
      <c r="I131" s="282"/>
      <c r="J131" s="150"/>
      <c r="K131" s="150"/>
      <c r="L131" s="150"/>
      <c r="M131" s="150"/>
      <c r="N131" s="66"/>
      <c r="O131" s="66"/>
      <c r="P131" s="38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</row>
    <row r="132" spans="1:33" s="63" customFormat="1" ht="15.75">
      <c r="A132" s="31"/>
      <c r="B132" s="150"/>
      <c r="C132" s="150"/>
      <c r="D132" s="150"/>
      <c r="E132" s="282"/>
      <c r="F132" s="150"/>
      <c r="G132" s="150"/>
      <c r="H132" s="150"/>
      <c r="I132" s="282"/>
      <c r="J132" s="150"/>
      <c r="K132" s="150"/>
      <c r="L132" s="150"/>
      <c r="M132" s="150"/>
      <c r="N132" s="66"/>
      <c r="O132" s="66"/>
      <c r="P132" s="38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</row>
    <row r="133" spans="1:33" s="63" customFormat="1" ht="15.75">
      <c r="A133" s="31"/>
      <c r="B133" s="150"/>
      <c r="C133" s="150"/>
      <c r="D133" s="150"/>
      <c r="E133" s="282"/>
      <c r="F133" s="150"/>
      <c r="G133" s="150"/>
      <c r="H133" s="150"/>
      <c r="I133" s="282"/>
      <c r="J133" s="150"/>
      <c r="K133" s="150"/>
      <c r="L133" s="150"/>
      <c r="M133" s="150"/>
      <c r="N133" s="66"/>
      <c r="O133" s="66"/>
      <c r="P133" s="38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</row>
    <row r="134" spans="1:33" s="63" customFormat="1" ht="15.75">
      <c r="A134" s="31"/>
      <c r="B134" s="149"/>
      <c r="C134" s="149"/>
      <c r="D134" s="150"/>
      <c r="E134" s="282"/>
      <c r="F134" s="150"/>
      <c r="G134" s="150"/>
      <c r="H134" s="150"/>
      <c r="I134" s="282"/>
      <c r="J134" s="150"/>
      <c r="K134" s="150"/>
      <c r="L134" s="150"/>
      <c r="M134" s="150"/>
      <c r="N134" s="66"/>
      <c r="O134" s="66"/>
      <c r="P134" s="38"/>
      <c r="Q134" s="66"/>
      <c r="R134" s="66"/>
      <c r="S134" s="66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</row>
    <row r="135" spans="1:33" s="63" customFormat="1" ht="15.75">
      <c r="A135" s="31"/>
      <c r="B135" s="149"/>
      <c r="C135" s="149"/>
      <c r="D135" s="150"/>
      <c r="E135" s="282"/>
      <c r="F135" s="150"/>
      <c r="G135" s="150"/>
      <c r="H135" s="150"/>
      <c r="I135" s="282"/>
      <c r="J135" s="150"/>
      <c r="K135" s="150"/>
      <c r="L135" s="150"/>
      <c r="M135" s="150"/>
      <c r="N135" s="66"/>
      <c r="O135" s="66"/>
      <c r="P135" s="38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</row>
    <row r="136" spans="1:33" s="63" customFormat="1" ht="7.5" customHeight="1">
      <c r="A136" s="31"/>
      <c r="B136" s="150"/>
      <c r="C136" s="150"/>
      <c r="D136" s="150"/>
      <c r="E136" s="282"/>
      <c r="F136" s="150"/>
      <c r="G136" s="150"/>
      <c r="H136" s="150"/>
      <c r="I136" s="282"/>
      <c r="J136" s="150"/>
      <c r="K136" s="150"/>
      <c r="L136" s="150"/>
      <c r="M136" s="130"/>
      <c r="N136" s="66"/>
      <c r="O136" s="66"/>
      <c r="P136" s="38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</row>
    <row r="137" spans="1:33" s="63" customFormat="1" ht="15.75">
      <c r="A137" s="31"/>
      <c r="B137" s="150"/>
      <c r="C137" s="150"/>
      <c r="D137" s="150"/>
      <c r="E137" s="282"/>
      <c r="F137" s="150"/>
      <c r="G137" s="150"/>
      <c r="H137" s="150"/>
      <c r="I137" s="282"/>
      <c r="J137" s="150"/>
      <c r="K137" s="150"/>
      <c r="L137" s="150"/>
      <c r="M137" s="130"/>
      <c r="N137" s="66"/>
      <c r="O137" s="66"/>
      <c r="P137" s="38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</row>
    <row r="138" spans="1:33" s="63" customFormat="1" ht="15.75">
      <c r="A138" s="31"/>
      <c r="B138" s="150"/>
      <c r="C138" s="150"/>
      <c r="D138" s="150"/>
      <c r="E138" s="282"/>
      <c r="F138" s="150"/>
      <c r="G138" s="150"/>
      <c r="H138" s="150"/>
      <c r="I138" s="282"/>
      <c r="J138" s="150"/>
      <c r="K138" s="150"/>
      <c r="L138" s="150"/>
      <c r="M138" s="130"/>
      <c r="N138" s="66"/>
      <c r="O138" s="66"/>
      <c r="P138" s="38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</row>
    <row r="139" spans="1:33" s="63" customFormat="1" ht="15.75">
      <c r="A139" s="31"/>
      <c r="B139" s="150"/>
      <c r="C139" s="150"/>
      <c r="D139" s="150"/>
      <c r="E139" s="282"/>
      <c r="F139" s="150"/>
      <c r="G139" s="150"/>
      <c r="H139" s="150"/>
      <c r="I139" s="282"/>
      <c r="J139" s="150"/>
      <c r="K139" s="150"/>
      <c r="L139" s="150"/>
      <c r="M139" s="130"/>
      <c r="N139" s="66"/>
      <c r="O139" s="66"/>
      <c r="P139" s="38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</row>
    <row r="140" spans="1:33" s="63" customFormat="1" ht="15.75">
      <c r="A140" s="31"/>
      <c r="B140" s="151" t="s">
        <v>205</v>
      </c>
      <c r="C140" s="31"/>
      <c r="D140" s="130"/>
      <c r="E140" s="130"/>
      <c r="F140" s="130"/>
      <c r="G140" s="130"/>
      <c r="H140" s="130"/>
      <c r="I140" s="130"/>
      <c r="J140" s="130"/>
      <c r="K140" s="130"/>
      <c r="L140" s="130"/>
      <c r="M140" s="66"/>
      <c r="N140" s="66"/>
      <c r="O140" s="66"/>
      <c r="P140" s="38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</row>
    <row r="141" spans="1:33" s="63" customFormat="1" ht="15.75">
      <c r="A141" s="31"/>
      <c r="B141" s="130"/>
      <c r="C141" s="31"/>
      <c r="D141" s="130"/>
      <c r="E141" s="130"/>
      <c r="F141" s="130"/>
      <c r="G141" s="130"/>
      <c r="H141" s="130"/>
      <c r="I141" s="130"/>
      <c r="J141" s="130"/>
      <c r="K141" s="130"/>
      <c r="L141" s="130"/>
      <c r="M141" s="66"/>
      <c r="N141" s="66"/>
      <c r="O141" s="66"/>
      <c r="P141" s="38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</row>
    <row r="142" spans="1:33" s="63" customFormat="1" ht="15.75">
      <c r="A142" s="31"/>
      <c r="B142" s="130"/>
      <c r="C142" s="31"/>
      <c r="D142" s="130"/>
      <c r="E142" s="130"/>
      <c r="F142" s="130"/>
      <c r="G142" s="130"/>
      <c r="H142" s="130"/>
      <c r="I142" s="130"/>
      <c r="J142" s="130"/>
      <c r="K142" s="130"/>
      <c r="L142" s="130"/>
      <c r="M142" s="66"/>
      <c r="N142" s="66"/>
      <c r="O142" s="66"/>
      <c r="P142" s="38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</row>
    <row r="143" spans="1:33" s="63" customFormat="1" ht="15.75">
      <c r="A143" s="31"/>
      <c r="B143" s="130"/>
      <c r="C143" s="31"/>
      <c r="D143" s="130"/>
      <c r="E143" s="130"/>
      <c r="F143" s="130"/>
      <c r="G143" s="130"/>
      <c r="H143" s="130"/>
      <c r="I143" s="130"/>
      <c r="J143" s="130"/>
      <c r="K143" s="130"/>
      <c r="L143" s="130"/>
      <c r="M143" s="66"/>
      <c r="N143" s="66"/>
      <c r="O143" s="66"/>
      <c r="P143" s="38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</row>
    <row r="144" spans="5:9" ht="15.75">
      <c r="E144" s="130"/>
      <c r="I144" s="130"/>
    </row>
    <row r="145" spans="5:9" ht="15.75">
      <c r="E145" s="130"/>
      <c r="I145" s="130"/>
    </row>
    <row r="146" spans="5:9" ht="15.75">
      <c r="E146" s="130"/>
      <c r="I146" s="130"/>
    </row>
    <row r="147" spans="5:9" ht="15.75">
      <c r="E147" s="130"/>
      <c r="I147" s="130"/>
    </row>
    <row r="148" spans="5:9" ht="15.75">
      <c r="E148" s="130"/>
      <c r="I148" s="130"/>
    </row>
    <row r="149" spans="5:9" ht="15.75">
      <c r="E149" s="130"/>
      <c r="I149" s="130"/>
    </row>
    <row r="150" spans="5:9" ht="15.75">
      <c r="E150" s="130"/>
      <c r="I150" s="130"/>
    </row>
    <row r="151" spans="5:9" ht="15.75">
      <c r="E151" s="130"/>
      <c r="I151" s="130"/>
    </row>
    <row r="152" spans="5:9" ht="15.75">
      <c r="E152" s="130"/>
      <c r="I152" s="130"/>
    </row>
    <row r="153" spans="5:9" ht="15.75">
      <c r="E153" s="130"/>
      <c r="I153" s="130"/>
    </row>
    <row r="154" spans="5:9" ht="15.75">
      <c r="E154" s="130"/>
      <c r="I154" s="130"/>
    </row>
    <row r="155" spans="5:9" ht="15.75">
      <c r="E155" s="130"/>
      <c r="I155" s="130"/>
    </row>
    <row r="156" spans="5:9" ht="15.75">
      <c r="E156" s="130"/>
      <c r="I156" s="130"/>
    </row>
    <row r="157" spans="5:9" ht="15.75">
      <c r="E157" s="130"/>
      <c r="I157" s="130"/>
    </row>
    <row r="158" spans="5:9" ht="15.75">
      <c r="E158" s="130"/>
      <c r="I158" s="130"/>
    </row>
    <row r="159" spans="5:9" ht="15.75">
      <c r="E159" s="130"/>
      <c r="I159" s="130"/>
    </row>
    <row r="160" spans="5:9" ht="15.75">
      <c r="E160" s="130"/>
      <c r="I160" s="130"/>
    </row>
    <row r="161" spans="5:9" ht="15.75">
      <c r="E161" s="130"/>
      <c r="I161" s="130"/>
    </row>
    <row r="162" spans="5:9" ht="15.75">
      <c r="E162" s="130"/>
      <c r="I162" s="130"/>
    </row>
    <row r="163" spans="5:9" ht="15.75">
      <c r="E163" s="130"/>
      <c r="I163" s="130"/>
    </row>
    <row r="164" spans="5:9" ht="15.75">
      <c r="E164" s="130"/>
      <c r="I164" s="130"/>
    </row>
    <row r="165" spans="5:9" ht="15.75">
      <c r="E165" s="130"/>
      <c r="I165" s="130"/>
    </row>
    <row r="166" spans="5:9" ht="15.75">
      <c r="E166" s="130"/>
      <c r="I166" s="130"/>
    </row>
    <row r="167" spans="5:9" ht="15.75">
      <c r="E167" s="130"/>
      <c r="I167" s="130"/>
    </row>
    <row r="168" spans="5:9" ht="15.75">
      <c r="E168" s="130"/>
      <c r="I168" s="130"/>
    </row>
    <row r="169" spans="5:9" ht="15.75">
      <c r="E169" s="130"/>
      <c r="I169" s="130"/>
    </row>
    <row r="170" spans="5:9" ht="15.75">
      <c r="E170" s="130"/>
      <c r="I170" s="130"/>
    </row>
    <row r="171" spans="5:9" ht="15.75">
      <c r="E171" s="130"/>
      <c r="I171" s="130"/>
    </row>
    <row r="172" spans="5:9" ht="15.75">
      <c r="E172" s="130"/>
      <c r="I172" s="130"/>
    </row>
    <row r="173" spans="5:9" ht="15.75">
      <c r="E173" s="130"/>
      <c r="I173" s="130"/>
    </row>
    <row r="174" spans="5:9" ht="15.75">
      <c r="E174" s="130"/>
      <c r="I174" s="130"/>
    </row>
    <row r="175" spans="5:9" ht="15.75">
      <c r="E175" s="130"/>
      <c r="I175" s="130"/>
    </row>
    <row r="176" spans="5:9" ht="15.75">
      <c r="E176" s="130"/>
      <c r="I176" s="130"/>
    </row>
    <row r="177" spans="5:9" ht="15.75">
      <c r="E177" s="130"/>
      <c r="I177" s="130"/>
    </row>
    <row r="178" spans="5:9" ht="15.75">
      <c r="E178" s="130"/>
      <c r="I178" s="130"/>
    </row>
    <row r="179" spans="5:9" ht="15.75">
      <c r="E179" s="130"/>
      <c r="I179" s="130"/>
    </row>
    <row r="180" spans="5:9" ht="15.75">
      <c r="E180" s="130"/>
      <c r="I180" s="130"/>
    </row>
    <row r="181" spans="5:9" ht="15.75">
      <c r="E181" s="130"/>
      <c r="I181" s="130"/>
    </row>
    <row r="182" spans="5:9" ht="15.75">
      <c r="E182" s="130"/>
      <c r="I182" s="130"/>
    </row>
    <row r="183" spans="5:9" ht="15.75">
      <c r="E183" s="130"/>
      <c r="I183" s="130"/>
    </row>
    <row r="184" spans="5:9" ht="15.75">
      <c r="E184" s="130"/>
      <c r="I184" s="130"/>
    </row>
    <row r="185" spans="5:9" ht="15.75">
      <c r="E185" s="130"/>
      <c r="I185" s="130"/>
    </row>
    <row r="186" spans="5:9" ht="15.75">
      <c r="E186" s="130"/>
      <c r="I186" s="130"/>
    </row>
    <row r="187" spans="5:9" ht="15.75">
      <c r="E187" s="130"/>
      <c r="I187" s="130"/>
    </row>
    <row r="188" spans="5:9" ht="15.75">
      <c r="E188" s="130"/>
      <c r="I188" s="130"/>
    </row>
    <row r="189" spans="5:9" ht="15.75">
      <c r="E189" s="130"/>
      <c r="I189" s="130"/>
    </row>
    <row r="190" spans="5:9" ht="15.75">
      <c r="E190" s="130"/>
      <c r="I190" s="130"/>
    </row>
    <row r="191" spans="5:9" ht="15.75">
      <c r="E191" s="130"/>
      <c r="I191" s="130"/>
    </row>
    <row r="192" spans="5:9" ht="15.75">
      <c r="E192" s="130"/>
      <c r="I192" s="130"/>
    </row>
    <row r="193" spans="5:9" ht="15.75">
      <c r="E193" s="130"/>
      <c r="I193" s="130"/>
    </row>
    <row r="194" spans="5:9" ht="15.75">
      <c r="E194" s="130"/>
      <c r="I194" s="130"/>
    </row>
    <row r="195" spans="5:9" ht="15.75">
      <c r="E195" s="130"/>
      <c r="I195" s="130"/>
    </row>
    <row r="196" spans="5:9" ht="15.75">
      <c r="E196" s="130"/>
      <c r="I196" s="130"/>
    </row>
    <row r="197" spans="5:9" ht="15.75">
      <c r="E197" s="130"/>
      <c r="I197" s="130"/>
    </row>
    <row r="198" spans="5:9" ht="15.75">
      <c r="E198" s="130"/>
      <c r="I198" s="130"/>
    </row>
    <row r="199" spans="5:9" ht="15.75">
      <c r="E199" s="130"/>
      <c r="I199" s="130"/>
    </row>
    <row r="200" spans="5:9" ht="15.75">
      <c r="E200" s="130"/>
      <c r="I200" s="130"/>
    </row>
    <row r="201" spans="5:9" ht="15.75">
      <c r="E201" s="130"/>
      <c r="I201" s="130"/>
    </row>
    <row r="202" spans="5:9" ht="15.75">
      <c r="E202" s="130"/>
      <c r="I202" s="130"/>
    </row>
    <row r="203" spans="5:9" ht="15.75">
      <c r="E203" s="130"/>
      <c r="I203" s="130"/>
    </row>
    <row r="204" spans="5:9" ht="15.75">
      <c r="E204" s="130"/>
      <c r="I204" s="130"/>
    </row>
    <row r="205" spans="5:9" ht="15.75">
      <c r="E205" s="130"/>
      <c r="I205" s="130"/>
    </row>
    <row r="206" spans="5:9" ht="15.75">
      <c r="E206" s="130"/>
      <c r="I206" s="130"/>
    </row>
    <row r="207" spans="5:9" ht="15.75">
      <c r="E207" s="130"/>
      <c r="I207" s="130"/>
    </row>
    <row r="208" spans="5:9" ht="15.75">
      <c r="E208" s="130"/>
      <c r="I208" s="130"/>
    </row>
    <row r="209" spans="5:9" ht="15.75">
      <c r="E209" s="130"/>
      <c r="I209" s="130"/>
    </row>
    <row r="210" spans="5:9" ht="15.75">
      <c r="E210" s="130"/>
      <c r="I210" s="130"/>
    </row>
    <row r="211" spans="5:9" ht="15.75">
      <c r="E211" s="130"/>
      <c r="I211" s="130"/>
    </row>
    <row r="212" spans="5:9" ht="15.75">
      <c r="E212" s="130"/>
      <c r="I212" s="130"/>
    </row>
    <row r="213" spans="5:9" ht="15.75">
      <c r="E213" s="130"/>
      <c r="I213" s="130"/>
    </row>
    <row r="214" spans="5:9" ht="15.75">
      <c r="E214" s="130"/>
      <c r="I214" s="130"/>
    </row>
    <row r="215" spans="5:9" ht="15.75">
      <c r="E215" s="130"/>
      <c r="I215" s="130"/>
    </row>
    <row r="216" spans="5:9" ht="15.75">
      <c r="E216" s="130"/>
      <c r="I216" s="130"/>
    </row>
    <row r="217" spans="5:9" ht="15.75">
      <c r="E217" s="130"/>
      <c r="I217" s="130"/>
    </row>
    <row r="218" spans="5:9" ht="15.75">
      <c r="E218" s="130"/>
      <c r="I218" s="130"/>
    </row>
    <row r="219" spans="5:9" ht="15.75">
      <c r="E219" s="130"/>
      <c r="I219" s="130"/>
    </row>
    <row r="220" spans="5:9" ht="15.75">
      <c r="E220" s="130"/>
      <c r="I220" s="130"/>
    </row>
    <row r="221" spans="5:9" ht="15.75">
      <c r="E221" s="130"/>
      <c r="I221" s="130"/>
    </row>
    <row r="222" spans="5:9" ht="15.75">
      <c r="E222" s="130"/>
      <c r="I222" s="130"/>
    </row>
    <row r="223" spans="5:9" ht="15.75">
      <c r="E223" s="130"/>
      <c r="I223" s="130"/>
    </row>
    <row r="224" spans="5:9" ht="15.75">
      <c r="E224" s="130"/>
      <c r="I224" s="130"/>
    </row>
    <row r="225" spans="5:9" ht="15.75">
      <c r="E225" s="130"/>
      <c r="I225" s="130"/>
    </row>
    <row r="226" spans="5:9" ht="15.75">
      <c r="E226" s="130"/>
      <c r="I226" s="130"/>
    </row>
    <row r="227" spans="5:9" ht="15.75">
      <c r="E227" s="130"/>
      <c r="I227" s="130"/>
    </row>
    <row r="228" spans="5:9" ht="15.75">
      <c r="E228" s="130"/>
      <c r="I228" s="130"/>
    </row>
    <row r="229" spans="5:9" ht="15.75">
      <c r="E229" s="130"/>
      <c r="I229" s="130"/>
    </row>
    <row r="230" spans="5:9" ht="15.75">
      <c r="E230" s="130"/>
      <c r="I230" s="130"/>
    </row>
    <row r="231" spans="5:9" ht="15.75">
      <c r="E231" s="130"/>
      <c r="I231" s="130"/>
    </row>
    <row r="232" spans="5:9" ht="15.75">
      <c r="E232" s="130"/>
      <c r="I232" s="130"/>
    </row>
    <row r="233" spans="5:9" ht="15.75">
      <c r="E233" s="130"/>
      <c r="I233" s="130"/>
    </row>
    <row r="234" spans="5:9" ht="15.75">
      <c r="E234" s="130"/>
      <c r="I234" s="130"/>
    </row>
    <row r="235" spans="5:9" ht="15.75">
      <c r="E235" s="130"/>
      <c r="I235" s="130"/>
    </row>
    <row r="236" spans="5:9" ht="15.75">
      <c r="E236" s="130"/>
      <c r="I236" s="130"/>
    </row>
    <row r="237" spans="5:9" ht="15.75">
      <c r="E237" s="130"/>
      <c r="I237" s="130"/>
    </row>
    <row r="238" spans="5:9" ht="15.75">
      <c r="E238" s="130"/>
      <c r="I238" s="130"/>
    </row>
    <row r="239" spans="5:9" ht="15.75">
      <c r="E239" s="130"/>
      <c r="I239" s="130"/>
    </row>
    <row r="240" spans="5:9" ht="15.75">
      <c r="E240" s="130"/>
      <c r="I240" s="130"/>
    </row>
    <row r="241" spans="5:9" ht="15.75">
      <c r="E241" s="130"/>
      <c r="I241" s="130"/>
    </row>
    <row r="242" spans="5:9" ht="15.75">
      <c r="E242" s="130"/>
      <c r="I242" s="130"/>
    </row>
    <row r="243" spans="5:9" ht="15.75">
      <c r="E243" s="130"/>
      <c r="I243" s="130"/>
    </row>
    <row r="244" spans="5:9" ht="15.75">
      <c r="E244" s="130"/>
      <c r="I244" s="130"/>
    </row>
    <row r="245" spans="5:9" ht="15.75">
      <c r="E245" s="130"/>
      <c r="I245" s="130"/>
    </row>
    <row r="246" spans="5:9" ht="15.75">
      <c r="E246" s="130"/>
      <c r="I246" s="130"/>
    </row>
    <row r="247" spans="5:9" ht="15.75">
      <c r="E247" s="130"/>
      <c r="I247" s="130"/>
    </row>
    <row r="248" spans="5:9" ht="15.75">
      <c r="E248" s="130"/>
      <c r="I248" s="130"/>
    </row>
    <row r="249" spans="5:9" ht="15.75">
      <c r="E249" s="130"/>
      <c r="I249" s="130"/>
    </row>
    <row r="250" spans="5:9" ht="15.75">
      <c r="E250" s="130"/>
      <c r="I250" s="130"/>
    </row>
    <row r="251" spans="5:9" ht="15.75">
      <c r="E251" s="130"/>
      <c r="I251" s="130"/>
    </row>
    <row r="252" spans="5:9" ht="15.75">
      <c r="E252" s="130"/>
      <c r="I252" s="130"/>
    </row>
    <row r="253" spans="5:9" ht="15.75">
      <c r="E253" s="130"/>
      <c r="I253" s="130"/>
    </row>
    <row r="254" spans="5:9" ht="15.75">
      <c r="E254" s="130"/>
      <c r="I254" s="130"/>
    </row>
    <row r="255" spans="5:9" ht="15.75">
      <c r="E255" s="130"/>
      <c r="I255" s="130"/>
    </row>
    <row r="256" spans="5:9" ht="15.75">
      <c r="E256" s="130"/>
      <c r="I256" s="130"/>
    </row>
    <row r="257" spans="5:9" ht="15.75">
      <c r="E257" s="130"/>
      <c r="I257" s="130"/>
    </row>
    <row r="258" spans="5:9" ht="15.75">
      <c r="E258" s="130"/>
      <c r="I258" s="130"/>
    </row>
    <row r="259" spans="5:9" ht="15.75">
      <c r="E259" s="130"/>
      <c r="I259" s="130"/>
    </row>
    <row r="260" spans="5:9" ht="15.75">
      <c r="E260" s="130"/>
      <c r="I260" s="130"/>
    </row>
    <row r="261" spans="5:9" ht="15.75">
      <c r="E261" s="130"/>
      <c r="I261" s="130"/>
    </row>
    <row r="262" spans="5:9" ht="15.75">
      <c r="E262" s="130"/>
      <c r="I262" s="130"/>
    </row>
    <row r="263" spans="5:9" ht="15.75">
      <c r="E263" s="130"/>
      <c r="I263" s="130"/>
    </row>
    <row r="264" spans="5:9" ht="15.75">
      <c r="E264" s="130"/>
      <c r="I264" s="130"/>
    </row>
    <row r="265" spans="5:9" ht="15.75">
      <c r="E265" s="130"/>
      <c r="I265" s="130"/>
    </row>
    <row r="266" spans="5:9" ht="15.75">
      <c r="E266" s="130"/>
      <c r="I266" s="130"/>
    </row>
    <row r="267" spans="5:9" ht="15.75">
      <c r="E267" s="130"/>
      <c r="I267" s="130"/>
    </row>
    <row r="268" spans="5:9" ht="15.75">
      <c r="E268" s="130"/>
      <c r="I268" s="130"/>
    </row>
    <row r="269" spans="5:9" ht="15.75">
      <c r="E269" s="130"/>
      <c r="I269" s="130"/>
    </row>
    <row r="270" spans="5:9" ht="15.75">
      <c r="E270" s="130"/>
      <c r="I270" s="130"/>
    </row>
    <row r="271" spans="5:9" ht="15.75">
      <c r="E271" s="130"/>
      <c r="I271" s="130"/>
    </row>
    <row r="272" spans="5:9" ht="15.75">
      <c r="E272" s="130"/>
      <c r="I272" s="130"/>
    </row>
    <row r="273" spans="5:9" ht="15.75">
      <c r="E273" s="130"/>
      <c r="I273" s="130"/>
    </row>
    <row r="274" spans="5:9" ht="15.75">
      <c r="E274" s="130"/>
      <c r="I274" s="130"/>
    </row>
    <row r="275" spans="5:9" ht="15.75">
      <c r="E275" s="130"/>
      <c r="I275" s="130"/>
    </row>
    <row r="276" spans="5:9" ht="15.75">
      <c r="E276" s="130"/>
      <c r="I276" s="130"/>
    </row>
    <row r="277" spans="5:9" ht="15.75">
      <c r="E277" s="130"/>
      <c r="I277" s="130"/>
    </row>
    <row r="278" spans="5:9" ht="15.75">
      <c r="E278" s="130"/>
      <c r="I278" s="130"/>
    </row>
    <row r="279" spans="5:9" ht="15.75">
      <c r="E279" s="130"/>
      <c r="I279" s="130"/>
    </row>
    <row r="280" spans="5:9" ht="15.75">
      <c r="E280" s="130"/>
      <c r="I280" s="130"/>
    </row>
    <row r="281" spans="5:9" ht="15.75">
      <c r="E281" s="130"/>
      <c r="I281" s="130"/>
    </row>
    <row r="282" spans="5:9" ht="15.75">
      <c r="E282" s="130"/>
      <c r="I282" s="130"/>
    </row>
    <row r="283" spans="5:9" ht="15.75">
      <c r="E283" s="130"/>
      <c r="I283" s="130"/>
    </row>
    <row r="284" spans="5:9" ht="15.75">
      <c r="E284" s="130"/>
      <c r="I284" s="130"/>
    </row>
    <row r="285" spans="5:9" ht="15.75">
      <c r="E285" s="130"/>
      <c r="I285" s="130"/>
    </row>
    <row r="286" spans="5:9" ht="15.75">
      <c r="E286" s="130"/>
      <c r="I286" s="130"/>
    </row>
    <row r="287" spans="5:9" ht="15.75">
      <c r="E287" s="130"/>
      <c r="I287" s="130"/>
    </row>
    <row r="288" spans="5:9" ht="15.75">
      <c r="E288" s="130"/>
      <c r="I288" s="130"/>
    </row>
    <row r="289" spans="5:9" ht="15.75">
      <c r="E289" s="130"/>
      <c r="I289" s="130"/>
    </row>
    <row r="290" spans="5:9" ht="15.75">
      <c r="E290" s="130"/>
      <c r="I290" s="130"/>
    </row>
    <row r="291" spans="5:9" ht="15.75">
      <c r="E291" s="130"/>
      <c r="I291" s="130"/>
    </row>
    <row r="292" spans="5:9" ht="15.75">
      <c r="E292" s="130"/>
      <c r="I292" s="130"/>
    </row>
    <row r="293" spans="5:9" ht="15.75">
      <c r="E293" s="130"/>
      <c r="I293" s="130"/>
    </row>
    <row r="294" spans="5:9" ht="15.75">
      <c r="E294" s="130"/>
      <c r="I294" s="130"/>
    </row>
    <row r="295" spans="5:9" ht="15.75">
      <c r="E295" s="130"/>
      <c r="I295" s="130"/>
    </row>
    <row r="296" spans="5:9" ht="15.75">
      <c r="E296" s="130"/>
      <c r="I296" s="130"/>
    </row>
    <row r="297" spans="5:9" ht="15.75">
      <c r="E297" s="130"/>
      <c r="I297" s="130"/>
    </row>
    <row r="298" spans="5:9" ht="15.75">
      <c r="E298" s="130"/>
      <c r="I298" s="130"/>
    </row>
    <row r="299" spans="5:9" ht="15.75">
      <c r="E299" s="130"/>
      <c r="I299" s="130"/>
    </row>
    <row r="300" spans="5:9" ht="15.75">
      <c r="E300" s="130"/>
      <c r="I300" s="130"/>
    </row>
    <row r="301" spans="5:9" ht="15.75">
      <c r="E301" s="130"/>
      <c r="I301" s="130"/>
    </row>
    <row r="302" spans="5:9" ht="15.75">
      <c r="E302" s="130"/>
      <c r="I302" s="130"/>
    </row>
    <row r="303" spans="5:9" ht="15.75">
      <c r="E303" s="130"/>
      <c r="I303" s="130"/>
    </row>
    <row r="304" spans="5:9" ht="15.75">
      <c r="E304" s="130"/>
      <c r="I304" s="130"/>
    </row>
    <row r="305" spans="5:9" ht="15.75">
      <c r="E305" s="130"/>
      <c r="I305" s="130"/>
    </row>
    <row r="306" spans="5:9" ht="15.75">
      <c r="E306" s="130"/>
      <c r="I306" s="130"/>
    </row>
    <row r="307" spans="5:9" ht="15.75">
      <c r="E307" s="130"/>
      <c r="I307" s="130"/>
    </row>
    <row r="308" spans="5:9" ht="15.75">
      <c r="E308" s="130"/>
      <c r="I308" s="130"/>
    </row>
    <row r="309" spans="5:9" ht="15.75">
      <c r="E309" s="130"/>
      <c r="I309" s="130"/>
    </row>
    <row r="310" spans="5:9" ht="15.75">
      <c r="E310" s="130"/>
      <c r="I310" s="130"/>
    </row>
    <row r="311" spans="5:9" ht="15.75">
      <c r="E311" s="130"/>
      <c r="I311" s="130"/>
    </row>
    <row r="312" spans="5:9" ht="15.75">
      <c r="E312" s="130"/>
      <c r="I312" s="130"/>
    </row>
    <row r="313" spans="5:9" ht="15.75">
      <c r="E313" s="130"/>
      <c r="I313" s="130"/>
    </row>
    <row r="314" spans="5:9" ht="15.75">
      <c r="E314" s="130"/>
      <c r="I314" s="130"/>
    </row>
    <row r="315" spans="5:9" ht="15.75">
      <c r="E315" s="130"/>
      <c r="I315" s="130"/>
    </row>
    <row r="316" spans="5:9" ht="15.75">
      <c r="E316" s="130"/>
      <c r="I316" s="130"/>
    </row>
    <row r="317" spans="5:9" ht="15.75">
      <c r="E317" s="130"/>
      <c r="I317" s="130"/>
    </row>
    <row r="318" spans="5:9" ht="15.75">
      <c r="E318" s="130"/>
      <c r="I318" s="130"/>
    </row>
    <row r="319" spans="5:9" ht="15.75">
      <c r="E319" s="130"/>
      <c r="I319" s="130"/>
    </row>
    <row r="320" spans="5:9" ht="15.75">
      <c r="E320" s="130"/>
      <c r="I320" s="130"/>
    </row>
    <row r="321" spans="5:9" ht="15.75">
      <c r="E321" s="130"/>
      <c r="I321" s="130"/>
    </row>
    <row r="322" spans="5:9" ht="15.75">
      <c r="E322" s="130"/>
      <c r="I322" s="130"/>
    </row>
    <row r="323" spans="5:9" ht="15.75">
      <c r="E323" s="130"/>
      <c r="I323" s="130"/>
    </row>
    <row r="324" spans="5:9" ht="15.75">
      <c r="E324" s="130"/>
      <c r="I324" s="130"/>
    </row>
  </sheetData>
  <sheetProtection password="C129" sheet="1" objects="1" scenarios="1"/>
  <mergeCells count="136">
    <mergeCell ref="N3:O3"/>
    <mergeCell ref="B13:B14"/>
    <mergeCell ref="D13:F14"/>
    <mergeCell ref="G13:L13"/>
    <mergeCell ref="K14:L14"/>
    <mergeCell ref="L4:L5"/>
    <mergeCell ref="J4:K4"/>
    <mergeCell ref="F4:G4"/>
    <mergeCell ref="D3:D5"/>
    <mergeCell ref="B3:B4"/>
    <mergeCell ref="C3:C4"/>
    <mergeCell ref="F3:L3"/>
    <mergeCell ref="G14:J14"/>
    <mergeCell ref="D15:F15"/>
    <mergeCell ref="L42:L43"/>
    <mergeCell ref="F52:G52"/>
    <mergeCell ref="J52:K52"/>
    <mergeCell ref="L52:L53"/>
    <mergeCell ref="K15:L15"/>
    <mergeCell ref="D16:F16"/>
    <mergeCell ref="K16:L16"/>
    <mergeCell ref="F18:L18"/>
    <mergeCell ref="G16:J16"/>
    <mergeCell ref="N18:O18"/>
    <mergeCell ref="B32:B33"/>
    <mergeCell ref="F32:L32"/>
    <mergeCell ref="N32:O32"/>
    <mergeCell ref="F33:G33"/>
    <mergeCell ref="J33:K33"/>
    <mergeCell ref="L33:L34"/>
    <mergeCell ref="B18:B19"/>
    <mergeCell ref="B41:B42"/>
    <mergeCell ref="F41:L41"/>
    <mergeCell ref="N41:O41"/>
    <mergeCell ref="D32:D34"/>
    <mergeCell ref="F19:G19"/>
    <mergeCell ref="J19:K19"/>
    <mergeCell ref="D18:D20"/>
    <mergeCell ref="L19:L20"/>
    <mergeCell ref="B51:B52"/>
    <mergeCell ref="F51:L51"/>
    <mergeCell ref="N51:O51"/>
    <mergeCell ref="F42:G42"/>
    <mergeCell ref="J42:K42"/>
    <mergeCell ref="B67:B68"/>
    <mergeCell ref="F67:L67"/>
    <mergeCell ref="N67:O67"/>
    <mergeCell ref="D41:D43"/>
    <mergeCell ref="D51:D53"/>
    <mergeCell ref="B81:F81"/>
    <mergeCell ref="K81:L81"/>
    <mergeCell ref="B82:F82"/>
    <mergeCell ref="K82:L82"/>
    <mergeCell ref="B83:F83"/>
    <mergeCell ref="K83:L83"/>
    <mergeCell ref="B78:F78"/>
    <mergeCell ref="K78:L78"/>
    <mergeCell ref="D67:D69"/>
    <mergeCell ref="B76:J76"/>
    <mergeCell ref="B80:F80"/>
    <mergeCell ref="K80:L80"/>
    <mergeCell ref="K76:L76"/>
    <mergeCell ref="F68:G68"/>
    <mergeCell ref="J68:K68"/>
    <mergeCell ref="L68:L69"/>
    <mergeCell ref="B77:F77"/>
    <mergeCell ref="K77:L77"/>
    <mergeCell ref="B87:F87"/>
    <mergeCell ref="K87:L87"/>
    <mergeCell ref="B88:F88"/>
    <mergeCell ref="K88:L88"/>
    <mergeCell ref="B89:F89"/>
    <mergeCell ref="K89:L89"/>
    <mergeCell ref="B84:F84"/>
    <mergeCell ref="K84:L84"/>
    <mergeCell ref="B85:F85"/>
    <mergeCell ref="K85:L85"/>
    <mergeCell ref="B86:F86"/>
    <mergeCell ref="K86:L86"/>
    <mergeCell ref="B93:F93"/>
    <mergeCell ref="K93:L93"/>
    <mergeCell ref="B94:F94"/>
    <mergeCell ref="K94:L94"/>
    <mergeCell ref="B95:F95"/>
    <mergeCell ref="K95:L95"/>
    <mergeCell ref="B90:F90"/>
    <mergeCell ref="K90:L90"/>
    <mergeCell ref="B91:F91"/>
    <mergeCell ref="K91:L91"/>
    <mergeCell ref="B92:F92"/>
    <mergeCell ref="K92:L92"/>
    <mergeCell ref="B101:F101"/>
    <mergeCell ref="B102:F102"/>
    <mergeCell ref="B103:F103"/>
    <mergeCell ref="B104:L104"/>
    <mergeCell ref="B105:F105"/>
    <mergeCell ref="K105:L105"/>
    <mergeCell ref="B96:F96"/>
    <mergeCell ref="K96:L96"/>
    <mergeCell ref="B97:F97"/>
    <mergeCell ref="B98:F98"/>
    <mergeCell ref="B99:F99"/>
    <mergeCell ref="B100:F100"/>
    <mergeCell ref="K109:L109"/>
    <mergeCell ref="K110:L110"/>
    <mergeCell ref="B111:F111"/>
    <mergeCell ref="K111:L111"/>
    <mergeCell ref="B112:F112"/>
    <mergeCell ref="K112:L112"/>
    <mergeCell ref="B106:F106"/>
    <mergeCell ref="K106:L106"/>
    <mergeCell ref="B107:F107"/>
    <mergeCell ref="K107:L107"/>
    <mergeCell ref="B108:F108"/>
    <mergeCell ref="K108:L108"/>
    <mergeCell ref="B116:F116"/>
    <mergeCell ref="K116:L116"/>
    <mergeCell ref="B117:F117"/>
    <mergeCell ref="K117:L117"/>
    <mergeCell ref="B118:F118"/>
    <mergeCell ref="K118:L118"/>
    <mergeCell ref="B113:F113"/>
    <mergeCell ref="K113:L113"/>
    <mergeCell ref="B114:F114"/>
    <mergeCell ref="K114:L114"/>
    <mergeCell ref="B115:F115"/>
    <mergeCell ref="K115:L115"/>
    <mergeCell ref="B124:G124"/>
    <mergeCell ref="B125:G125"/>
    <mergeCell ref="B126:G126"/>
    <mergeCell ref="B119:F119"/>
    <mergeCell ref="K119:L119"/>
    <mergeCell ref="K122:L122"/>
    <mergeCell ref="J121:L121"/>
    <mergeCell ref="J122:J123"/>
    <mergeCell ref="B121:G123"/>
  </mergeCells>
  <dataValidations count="12">
    <dataValidation type="whole" allowBlank="1" showErrorMessage="1" errorTitle="Lỗi nhập dữ liệu" error="Chỉ nhập số tối đa 100" sqref="M111:M119 K111:K119">
      <formula1>0</formula1>
      <formula2>100</formula2>
    </dataValidation>
    <dataValidation type="whole" allowBlank="1" showErrorMessage="1" errorTitle="Lỗi nhập dữ liệu" error="Chỉ nhập số tối đa 500" sqref="M106:M108 K106:K108">
      <formula1>0</formula1>
      <formula2>500</formula2>
    </dataValidation>
    <dataValidation type="whole" allowBlank="1" showErrorMessage="1" errorTitle="Lỗi nhập dữ liệu" error="Chỉ nhập số tối đa 50" sqref="M109 J63:O63 F63:H63 K109 H124:M125">
      <formula1>0</formula1>
      <formula2>50</formula2>
    </dataValidation>
    <dataValidation type="whole" allowBlank="1" showErrorMessage="1" errorTitle="Lỗi nhập dữ liệu" error="Chỉ nhập số tối đa 200000" sqref="M80:M83 K80:K83">
      <formula1>0</formula1>
      <formula2>200000</formula2>
    </dataValidation>
    <dataValidation type="whole" allowBlank="1" showErrorMessage="1" errorTitle="Lỗi nhập dữ liệu" error="Chỉ nhập số tối đa 200" sqref="M77:M78 K77:K78 K99:M103 F8:H11 J8:O11">
      <formula1>0</formula1>
      <formula2>200</formula2>
    </dataValidation>
    <dataValidation allowBlank="1" showInputMessage="1" showErrorMessage="1" errorTitle="Lçi nhËp d÷ liÖu" error="ChØ nhËp d÷ liÖu kiÓu sè, kh«ng nhËp ch÷." sqref="F6:O7 I56:I65 E36:O36 E72:E74 D55:D66 I72:I74 E56:E66 I46:I49 D36:D39 D6:E11 D22:E31 I37:I39 D21:O21 E46:E49 D45:D49 F22:O22 D70:O70 E71:O71 D44:O44 D35:O35 D54:O54 E55:O55 E37:E39 E45:O45 D71:D74"/>
    <dataValidation type="whole" allowBlank="1" showErrorMessage="1" errorTitle="Lỗi nhập dữ liệu" error="Chỗ ngồi chỉ nhập số tối đa 20000" sqref="D16:H16 K16:L16">
      <formula1>0</formula1>
      <formula2>20000</formula2>
    </dataValidation>
    <dataValidation type="whole" allowBlank="1" showErrorMessage="1" errorTitle="Lỗi nhập dữ liệu" error="Chỉ nhập số tối đa 100000" sqref="K85:M96">
      <formula1>0</formula1>
      <formula2>100000</formula2>
    </dataValidation>
    <dataValidation type="whole" allowBlank="1" showErrorMessage="1" errorTitle="Lỗi nhập dữ liệu" error="Chỉ nhập số tối đa 20" sqref="J46:O49 J72:O74 F72:H74 F46:H49 F37:H39 J37:O39">
      <formula1>0</formula1>
      <formula2>20</formula2>
    </dataValidation>
    <dataValidation type="whole" allowBlank="1" showErrorMessage="1" errorTitle="Lỗi nhập dữ liệu" error="Chỉ nhập số tối đa 10" sqref="J56:O62 J64:O65 F64:H65 F56:H62 I8:I11 F23:O31">
      <formula1>0</formula1>
      <formula2>10</formula2>
    </dataValidation>
    <dataValidation type="whole" allowBlank="1" showInputMessage="1" showErrorMessage="1" errorTitle="Lỗi nhập dữ liệu" error="Chỉ nhập số không vượt quá 500" sqref="K97:M98">
      <formula1>0</formula1>
      <formula2>500</formula2>
    </dataValidation>
    <dataValidation type="whole" allowBlank="1" showInputMessage="1" showErrorMessage="1" errorTitle="Lçi nhËp d÷ liÖu" error="ChØ nhËp d÷ liÖu kiÓu sè, kh«ng nhËp ch÷." sqref="F66:O66 K105:M105">
      <formula1>0</formula1>
      <formula2>1000000</formula2>
    </dataValidation>
  </dataValidations>
  <printOptions/>
  <pageMargins left="0.7480314960629921" right="0.2362204724409449" top="0.5118110236220472" bottom="0.5118110236220472" header="0" footer="0.2362204724409449"/>
  <pageSetup horizontalDpi="600" verticalDpi="600" orientation="portrait" paperSize="9" scale="80" r:id="rId3"/>
  <headerFooter alignWithMargins="0">
    <oddFooter>&amp;L&amp;"Times New Roman,Regular"&amp;10Phiên bản 4.0.1&amp;C&amp;"Times New Roman,Regular"&amp;10Đầu năm&amp;R&amp;"Times New Roman,Regular"&amp;10&amp;A.&amp;P</oddFooter>
  </headerFooter>
  <rowBreaks count="1" manualBreakCount="1">
    <brk id="78" min="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X25"/>
  <sheetViews>
    <sheetView showGridLines="0" zoomScalePageLayoutView="0" workbookViewId="0" topLeftCell="A1">
      <selection activeCell="H9" sqref="H9:K9"/>
    </sheetView>
  </sheetViews>
  <sheetFormatPr defaultColWidth="8.796875" defaultRowHeight="15"/>
  <cols>
    <col min="1" max="1" width="1.59765625" style="31" customWidth="1"/>
    <col min="2" max="2" width="16.8984375" style="31" customWidth="1"/>
    <col min="3" max="3" width="9.3984375" style="31" hidden="1" customWidth="1"/>
    <col min="4" max="4" width="5.09765625" style="31" customWidth="1"/>
    <col min="5" max="5" width="6" style="31" customWidth="1"/>
    <col min="6" max="6" width="5.09765625" style="31" customWidth="1"/>
    <col min="7" max="7" width="8.8984375" style="31" hidden="1" customWidth="1"/>
    <col min="8" max="8" width="5.09765625" style="31" customWidth="1"/>
    <col min="9" max="9" width="9.19921875" style="31" hidden="1" customWidth="1"/>
    <col min="10" max="10" width="5.09765625" style="31" customWidth="1"/>
    <col min="11" max="11" width="6.5" style="31" customWidth="1"/>
    <col min="12" max="17" width="5.09765625" style="31" customWidth="1"/>
    <col min="18" max="18" width="0.8984375" style="31" customWidth="1"/>
    <col min="19" max="24" width="2.59765625" style="63" customWidth="1"/>
    <col min="25" max="16384" width="9" style="31" customWidth="1"/>
  </cols>
  <sheetData>
    <row r="1" spans="2:9" ht="18.75">
      <c r="B1" s="827" t="s">
        <v>68</v>
      </c>
      <c r="C1" s="827"/>
      <c r="D1" s="827"/>
      <c r="E1" s="827"/>
      <c r="F1" s="827"/>
      <c r="G1" s="827"/>
      <c r="H1" s="827"/>
      <c r="I1" s="52"/>
    </row>
    <row r="2" spans="8:11" ht="4.5" customHeight="1">
      <c r="H2" s="53"/>
      <c r="I2" s="53"/>
      <c r="J2" s="53"/>
      <c r="K2" s="53"/>
    </row>
    <row r="3" spans="2:19" ht="15.75">
      <c r="B3" s="828" t="s">
        <v>69</v>
      </c>
      <c r="C3" s="829"/>
      <c r="D3" s="830"/>
      <c r="E3" s="831"/>
      <c r="F3" s="832"/>
      <c r="G3" s="152"/>
      <c r="J3" s="153"/>
      <c r="K3" s="53"/>
      <c r="S3" s="58">
        <f>IF(E3&gt;Truong!N15,"Er","")</f>
      </c>
    </row>
    <row r="4" spans="6:24" s="101" customFormat="1" ht="15.75" thickBot="1">
      <c r="F4" s="154"/>
      <c r="G4" s="154"/>
      <c r="S4" s="63"/>
      <c r="T4" s="63"/>
      <c r="U4" s="63"/>
      <c r="V4" s="63"/>
      <c r="W4" s="63"/>
      <c r="X4" s="63"/>
    </row>
    <row r="5" spans="2:24" s="101" customFormat="1" ht="15">
      <c r="B5" s="622" t="s">
        <v>70</v>
      </c>
      <c r="C5" s="723"/>
      <c r="D5" s="670"/>
      <c r="E5" s="670"/>
      <c r="F5" s="670"/>
      <c r="G5" s="744"/>
      <c r="H5" s="626" t="s">
        <v>37</v>
      </c>
      <c r="I5" s="626"/>
      <c r="J5" s="626"/>
      <c r="K5" s="626"/>
      <c r="L5" s="626" t="s">
        <v>38</v>
      </c>
      <c r="M5" s="626"/>
      <c r="N5" s="626"/>
      <c r="O5" s="626"/>
      <c r="P5" s="626"/>
      <c r="Q5" s="627"/>
      <c r="S5" s="63"/>
      <c r="T5" s="63"/>
      <c r="U5" s="63"/>
      <c r="V5" s="63"/>
      <c r="W5" s="63"/>
      <c r="X5" s="63"/>
    </row>
    <row r="6" spans="2:24" s="101" customFormat="1" ht="15">
      <c r="B6" s="623"/>
      <c r="C6" s="807"/>
      <c r="D6" s="671"/>
      <c r="E6" s="671"/>
      <c r="F6" s="671"/>
      <c r="G6" s="813"/>
      <c r="H6" s="818"/>
      <c r="I6" s="818"/>
      <c r="J6" s="818"/>
      <c r="K6" s="818"/>
      <c r="L6" s="818" t="s">
        <v>39</v>
      </c>
      <c r="M6" s="818"/>
      <c r="N6" s="818"/>
      <c r="O6" s="818" t="s">
        <v>40</v>
      </c>
      <c r="P6" s="818"/>
      <c r="Q6" s="819"/>
      <c r="S6" s="63"/>
      <c r="T6" s="63"/>
      <c r="U6" s="63"/>
      <c r="V6" s="63"/>
      <c r="W6" s="63"/>
      <c r="X6" s="63"/>
    </row>
    <row r="7" spans="2:24" s="101" customFormat="1" ht="15.75">
      <c r="B7" s="808" t="s">
        <v>41</v>
      </c>
      <c r="C7" s="809"/>
      <c r="D7" s="809"/>
      <c r="E7" s="809"/>
      <c r="F7" s="810"/>
      <c r="G7" s="410"/>
      <c r="H7" s="812">
        <f>SUM(H9:K11)</f>
        <v>0</v>
      </c>
      <c r="I7" s="812"/>
      <c r="J7" s="812"/>
      <c r="K7" s="812"/>
      <c r="L7" s="812">
        <f>SUM(L9:N11)</f>
        <v>0</v>
      </c>
      <c r="M7" s="812"/>
      <c r="N7" s="812"/>
      <c r="O7" s="812">
        <f>SUM(O9:Q11)</f>
        <v>0</v>
      </c>
      <c r="P7" s="812"/>
      <c r="Q7" s="820"/>
      <c r="S7" s="181"/>
      <c r="T7" s="181"/>
      <c r="U7" s="181"/>
      <c r="V7" s="63"/>
      <c r="W7" s="63"/>
      <c r="X7" s="63"/>
    </row>
    <row r="8" spans="2:24" s="101" customFormat="1" ht="15.75" hidden="1">
      <c r="B8" s="155"/>
      <c r="C8" s="156"/>
      <c r="D8" s="156"/>
      <c r="E8" s="156"/>
      <c r="F8" s="157"/>
      <c r="G8" s="158" t="s">
        <v>240</v>
      </c>
      <c r="H8" s="800">
        <v>3</v>
      </c>
      <c r="I8" s="801"/>
      <c r="J8" s="801"/>
      <c r="K8" s="802"/>
      <c r="L8" s="800">
        <v>1</v>
      </c>
      <c r="M8" s="801"/>
      <c r="N8" s="802"/>
      <c r="O8" s="800">
        <v>2</v>
      </c>
      <c r="P8" s="801"/>
      <c r="Q8" s="824"/>
      <c r="S8" s="58"/>
      <c r="T8" s="58"/>
      <c r="U8" s="58"/>
      <c r="V8" s="63"/>
      <c r="W8" s="63"/>
      <c r="X8" s="63"/>
    </row>
    <row r="9" spans="2:24" s="101" customFormat="1" ht="15.75">
      <c r="B9" s="682" t="s">
        <v>77</v>
      </c>
      <c r="C9" s="683"/>
      <c r="D9" s="683"/>
      <c r="E9" s="683"/>
      <c r="F9" s="814"/>
      <c r="G9" s="159">
        <v>1</v>
      </c>
      <c r="H9" s="799"/>
      <c r="I9" s="799"/>
      <c r="J9" s="799"/>
      <c r="K9" s="799"/>
      <c r="L9" s="821"/>
      <c r="M9" s="822"/>
      <c r="N9" s="825"/>
      <c r="O9" s="821"/>
      <c r="P9" s="822"/>
      <c r="Q9" s="823"/>
      <c r="S9" s="58">
        <f>IF(H9&lt;SUM(L9,O9),"Er","")</f>
      </c>
      <c r="T9" s="58">
        <f>IF(L9&gt;H9,"Er","")</f>
      </c>
      <c r="U9" s="58">
        <f>IF(O9&gt;H9,"Er","")</f>
      </c>
      <c r="V9" s="63"/>
      <c r="W9" s="63"/>
      <c r="X9" s="63"/>
    </row>
    <row r="10" spans="2:24" s="101" customFormat="1" ht="15.75">
      <c r="B10" s="672" t="s">
        <v>42</v>
      </c>
      <c r="C10" s="673"/>
      <c r="D10" s="673"/>
      <c r="E10" s="673"/>
      <c r="F10" s="815"/>
      <c r="G10" s="160">
        <v>2</v>
      </c>
      <c r="H10" s="817"/>
      <c r="I10" s="817"/>
      <c r="J10" s="817"/>
      <c r="K10" s="817"/>
      <c r="L10" s="770"/>
      <c r="M10" s="771"/>
      <c r="N10" s="773"/>
      <c r="O10" s="770"/>
      <c r="P10" s="771"/>
      <c r="Q10" s="772"/>
      <c r="S10" s="58">
        <f>IF(H10&lt;SUM(L10,O10),"Er","")</f>
      </c>
      <c r="T10" s="58">
        <f>IF(L10&gt;H10,"Er","")</f>
      </c>
      <c r="U10" s="58">
        <f>IF(O10&gt;H10,"Er","")</f>
      </c>
      <c r="V10" s="63"/>
      <c r="W10" s="63"/>
      <c r="X10" s="63"/>
    </row>
    <row r="11" spans="2:24" s="101" customFormat="1" ht="16.5" thickBot="1">
      <c r="B11" s="661" t="s">
        <v>78</v>
      </c>
      <c r="C11" s="662"/>
      <c r="D11" s="662"/>
      <c r="E11" s="662"/>
      <c r="F11" s="816"/>
      <c r="G11" s="161">
        <v>3</v>
      </c>
      <c r="H11" s="811"/>
      <c r="I11" s="811"/>
      <c r="J11" s="811"/>
      <c r="K11" s="811"/>
      <c r="L11" s="774"/>
      <c r="M11" s="775"/>
      <c r="N11" s="776"/>
      <c r="O11" s="774"/>
      <c r="P11" s="775"/>
      <c r="Q11" s="778"/>
      <c r="S11" s="58">
        <f>IF(H11&lt;SUM(L11,O11),"Er","")</f>
      </c>
      <c r="T11" s="58">
        <f>IF(L11&gt;H11,"Er","")</f>
      </c>
      <c r="U11" s="58">
        <f>IF(O11&gt;H11,"Er","")</f>
      </c>
      <c r="V11" s="63"/>
      <c r="W11" s="63"/>
      <c r="X11" s="63"/>
    </row>
    <row r="12" spans="19:24" s="101" customFormat="1" ht="15.75" thickBot="1">
      <c r="S12" s="63"/>
      <c r="T12" s="63"/>
      <c r="U12" s="63"/>
      <c r="V12" s="63"/>
      <c r="W12" s="63"/>
      <c r="X12" s="63"/>
    </row>
    <row r="13" spans="2:24" s="101" customFormat="1" ht="15.75">
      <c r="B13" s="779" t="s">
        <v>94</v>
      </c>
      <c r="C13" s="780"/>
      <c r="D13" s="780"/>
      <c r="E13" s="780"/>
      <c r="F13" s="781"/>
      <c r="G13" s="108"/>
      <c r="H13" s="768" t="s">
        <v>44</v>
      </c>
      <c r="I13" s="768"/>
      <c r="J13" s="768"/>
      <c r="K13" s="768"/>
      <c r="L13" s="761" t="s">
        <v>45</v>
      </c>
      <c r="M13" s="762"/>
      <c r="N13" s="762"/>
      <c r="O13" s="762"/>
      <c r="P13" s="762"/>
      <c r="Q13" s="763"/>
      <c r="S13" s="63"/>
      <c r="T13" s="63"/>
      <c r="U13" s="63"/>
      <c r="V13" s="63"/>
      <c r="W13" s="63"/>
      <c r="X13" s="63"/>
    </row>
    <row r="14" spans="2:24" s="101" customFormat="1" ht="15.75">
      <c r="B14" s="782"/>
      <c r="C14" s="783"/>
      <c r="D14" s="783"/>
      <c r="E14" s="783"/>
      <c r="F14" s="784"/>
      <c r="G14" s="109"/>
      <c r="H14" s="769"/>
      <c r="I14" s="769"/>
      <c r="J14" s="769"/>
      <c r="K14" s="769"/>
      <c r="L14" s="759" t="s">
        <v>47</v>
      </c>
      <c r="M14" s="760"/>
      <c r="N14" s="759" t="s">
        <v>48</v>
      </c>
      <c r="O14" s="760"/>
      <c r="P14" s="759" t="s">
        <v>49</v>
      </c>
      <c r="Q14" s="777"/>
      <c r="S14" s="63"/>
      <c r="T14" s="63"/>
      <c r="U14" s="63"/>
      <c r="V14" s="63"/>
      <c r="W14" s="63"/>
      <c r="X14" s="63"/>
    </row>
    <row r="15" spans="2:24" s="101" customFormat="1" ht="16.5" thickBot="1">
      <c r="B15" s="804" t="s">
        <v>71</v>
      </c>
      <c r="C15" s="805"/>
      <c r="D15" s="805"/>
      <c r="E15" s="805"/>
      <c r="F15" s="806"/>
      <c r="G15" s="162">
        <v>3</v>
      </c>
      <c r="H15" s="766"/>
      <c r="I15" s="792"/>
      <c r="J15" s="792"/>
      <c r="K15" s="767"/>
      <c r="L15" s="766"/>
      <c r="M15" s="767"/>
      <c r="N15" s="766"/>
      <c r="O15" s="767"/>
      <c r="P15" s="766"/>
      <c r="Q15" s="803"/>
      <c r="S15" s="58">
        <f>IF(OR(H15&lt;L15,H15&lt;N15,H15&lt;P15),"Er","")</f>
      </c>
      <c r="T15" s="58">
        <f>IF(OR(L15&gt;H15,L15&lt;P15),"Er","")</f>
      </c>
      <c r="U15" s="169">
        <f>IF(OR(N15&gt;H15,H$15-$N$15&lt;$L$15-$P$15),"Er","")</f>
      </c>
      <c r="V15" s="169">
        <f>IF(OR(P15&gt;L15,$H$15-$N$15&lt;$L$15-$P$15),"Er","")</f>
      </c>
      <c r="W15" s="63"/>
      <c r="X15" s="63"/>
    </row>
    <row r="16" spans="19:24" s="101" customFormat="1" ht="15.75" thickBot="1">
      <c r="S16" s="63"/>
      <c r="T16" s="63"/>
      <c r="U16" s="63"/>
      <c r="V16" s="63"/>
      <c r="W16" s="63"/>
      <c r="X16" s="63"/>
    </row>
    <row r="17" spans="2:17" ht="15.75">
      <c r="B17" s="609" t="s">
        <v>72</v>
      </c>
      <c r="C17" s="787"/>
      <c r="D17" s="613" t="s">
        <v>73</v>
      </c>
      <c r="E17" s="613"/>
      <c r="F17" s="613"/>
      <c r="G17" s="613"/>
      <c r="H17" s="613"/>
      <c r="I17" s="793"/>
      <c r="J17" s="613" t="s">
        <v>93</v>
      </c>
      <c r="K17" s="613"/>
      <c r="L17" s="613"/>
      <c r="M17" s="613"/>
      <c r="N17" s="613"/>
      <c r="O17" s="613"/>
      <c r="P17" s="613"/>
      <c r="Q17" s="614"/>
    </row>
    <row r="18" spans="2:17" ht="15.75">
      <c r="B18" s="610"/>
      <c r="C18" s="788"/>
      <c r="D18" s="764" t="s">
        <v>75</v>
      </c>
      <c r="E18" s="764"/>
      <c r="F18" s="764" t="s">
        <v>215</v>
      </c>
      <c r="G18" s="764"/>
      <c r="H18" s="764"/>
      <c r="I18" s="794"/>
      <c r="J18" s="764" t="s">
        <v>74</v>
      </c>
      <c r="K18" s="764"/>
      <c r="L18" s="764" t="s">
        <v>45</v>
      </c>
      <c r="M18" s="764"/>
      <c r="N18" s="764"/>
      <c r="O18" s="764"/>
      <c r="P18" s="764"/>
      <c r="Q18" s="765"/>
    </row>
    <row r="19" spans="2:17" ht="15.75">
      <c r="B19" s="610"/>
      <c r="C19" s="789"/>
      <c r="D19" s="764"/>
      <c r="E19" s="764"/>
      <c r="F19" s="764"/>
      <c r="G19" s="764"/>
      <c r="H19" s="764"/>
      <c r="I19" s="795"/>
      <c r="J19" s="764"/>
      <c r="K19" s="764"/>
      <c r="L19" s="764" t="s">
        <v>47</v>
      </c>
      <c r="M19" s="764"/>
      <c r="N19" s="764" t="s">
        <v>48</v>
      </c>
      <c r="O19" s="764"/>
      <c r="P19" s="764" t="s">
        <v>76</v>
      </c>
      <c r="Q19" s="765"/>
    </row>
    <row r="20" spans="2:24" ht="15.75">
      <c r="B20" s="411" t="s">
        <v>44</v>
      </c>
      <c r="C20" s="412"/>
      <c r="D20" s="700">
        <f>SUM(D21:E25)</f>
        <v>0</v>
      </c>
      <c r="E20" s="790"/>
      <c r="F20" s="700">
        <f>SUM(F21:H25)</f>
        <v>0</v>
      </c>
      <c r="G20" s="791"/>
      <c r="H20" s="790"/>
      <c r="I20" s="413"/>
      <c r="J20" s="700">
        <f>SUM(J21:K25)</f>
        <v>0</v>
      </c>
      <c r="K20" s="790"/>
      <c r="L20" s="700">
        <f>SUM(L21:M25)</f>
        <v>0</v>
      </c>
      <c r="M20" s="790"/>
      <c r="N20" s="700">
        <f>SUM(N21:O25)</f>
        <v>0</v>
      </c>
      <c r="O20" s="790"/>
      <c r="P20" s="700">
        <f>SUM(P21:Q25)</f>
        <v>0</v>
      </c>
      <c r="Q20" s="701"/>
      <c r="S20" s="181"/>
      <c r="T20" s="181"/>
      <c r="U20" s="181"/>
      <c r="V20" s="181"/>
      <c r="W20" s="181"/>
      <c r="X20" s="181"/>
    </row>
    <row r="21" spans="2:24" ht="15.75">
      <c r="B21" s="284" t="s">
        <v>83</v>
      </c>
      <c r="C21" s="163">
        <v>1</v>
      </c>
      <c r="D21" s="785"/>
      <c r="E21" s="786"/>
      <c r="F21" s="785"/>
      <c r="G21" s="796"/>
      <c r="H21" s="786"/>
      <c r="I21" s="414">
        <v>1</v>
      </c>
      <c r="J21" s="797"/>
      <c r="K21" s="798"/>
      <c r="L21" s="797"/>
      <c r="M21" s="798"/>
      <c r="N21" s="797"/>
      <c r="O21" s="798"/>
      <c r="P21" s="797"/>
      <c r="Q21" s="826"/>
      <c r="S21" s="58">
        <f>IF(OR(D21&gt;J21,D21&lt;F21),"Er","")</f>
      </c>
      <c r="T21" s="58">
        <f>IF(F21&gt;D21,"Er","")</f>
      </c>
      <c r="U21" s="58">
        <f>IF(OR(J21&lt;D21,J21&lt;F21,J21&lt;L21,J21&lt;N21,J21&lt;P21),"Er","")</f>
      </c>
      <c r="V21" s="58">
        <f>IF(OR(L21&gt;J21,L21&lt;P21),"Er","")</f>
      </c>
      <c r="W21" s="58">
        <f>IF(OR(N21&gt;J21,J21-N21&lt;L21-P21),"Er","")</f>
      </c>
      <c r="X21" s="58">
        <f>IF(OR(P21&gt;N21,P21&gt;L21,P21&gt;J21,J21-N21&lt;L21-P21),"Er","")</f>
      </c>
    </row>
    <row r="22" spans="2:24" ht="15.75">
      <c r="B22" s="285" t="s">
        <v>79</v>
      </c>
      <c r="C22" s="164">
        <v>2</v>
      </c>
      <c r="D22" s="770"/>
      <c r="E22" s="773"/>
      <c r="F22" s="770"/>
      <c r="G22" s="771"/>
      <c r="H22" s="773"/>
      <c r="I22" s="415">
        <v>2</v>
      </c>
      <c r="J22" s="770"/>
      <c r="K22" s="773"/>
      <c r="L22" s="770"/>
      <c r="M22" s="773"/>
      <c r="N22" s="770"/>
      <c r="O22" s="773"/>
      <c r="P22" s="770"/>
      <c r="Q22" s="772"/>
      <c r="S22" s="58">
        <f>IF(OR(D22&gt;J22,D22&lt;F22),"Er","")</f>
      </c>
      <c r="T22" s="58">
        <f>IF(F22&gt;D22,"Er","")</f>
      </c>
      <c r="U22" s="58">
        <f>IF(OR(J22&lt;D22,J22&lt;F22,J22&lt;L22,J22&lt;N22,J22&lt;P22),"Er","")</f>
      </c>
      <c r="V22" s="58">
        <f>IF(OR(L22&gt;J22,L22&lt;P22),"Er","")</f>
      </c>
      <c r="W22" s="58">
        <f>IF(OR(N22&gt;J22,J22-N22&lt;L22-P22),"Er","")</f>
      </c>
      <c r="X22" s="58">
        <f>IF(OR(P22&gt;N22,P22&gt;L22,P22&gt;J22,J22-N22&lt;L22-P22),"Er","")</f>
      </c>
    </row>
    <row r="23" spans="2:24" ht="15.75">
      <c r="B23" s="285" t="s">
        <v>80</v>
      </c>
      <c r="C23" s="164">
        <v>3</v>
      </c>
      <c r="D23" s="770"/>
      <c r="E23" s="773"/>
      <c r="F23" s="770"/>
      <c r="G23" s="771"/>
      <c r="H23" s="773"/>
      <c r="I23" s="415">
        <v>3</v>
      </c>
      <c r="J23" s="770"/>
      <c r="K23" s="773"/>
      <c r="L23" s="770"/>
      <c r="M23" s="773"/>
      <c r="N23" s="770"/>
      <c r="O23" s="773"/>
      <c r="P23" s="770"/>
      <c r="Q23" s="772"/>
      <c r="S23" s="58">
        <f>IF(OR(D23&gt;J23,D23&lt;F23),"Er","")</f>
      </c>
      <c r="T23" s="58">
        <f>IF(F23&gt;D23,"Er","")</f>
      </c>
      <c r="U23" s="58">
        <f>IF(OR(J23&lt;D23,J23&lt;F23,J23&lt;L23,J23&lt;N23,J23&lt;P23),"Er","")</f>
      </c>
      <c r="V23" s="58">
        <f>IF(OR(L23&gt;J23,L23&lt;P23),"Er","")</f>
      </c>
      <c r="W23" s="58">
        <f>IF(OR(N23&gt;J23,J23-N23&lt;L23-P23),"Er","")</f>
      </c>
      <c r="X23" s="58">
        <f>IF(OR(P23&gt;N23,P23&gt;L23,P23&gt;J23,J23-N23&lt;L23-P23),"Er","")</f>
      </c>
    </row>
    <row r="24" spans="2:24" ht="15.75">
      <c r="B24" s="285" t="s">
        <v>81</v>
      </c>
      <c r="C24" s="164">
        <v>4</v>
      </c>
      <c r="D24" s="770"/>
      <c r="E24" s="773"/>
      <c r="F24" s="770"/>
      <c r="G24" s="771"/>
      <c r="H24" s="773"/>
      <c r="I24" s="415">
        <v>4</v>
      </c>
      <c r="J24" s="770"/>
      <c r="K24" s="773"/>
      <c r="L24" s="770"/>
      <c r="M24" s="773"/>
      <c r="N24" s="770"/>
      <c r="O24" s="773"/>
      <c r="P24" s="770"/>
      <c r="Q24" s="772"/>
      <c r="S24" s="58">
        <f>IF(OR(D24&gt;J24,D24&lt;F24),"Er","")</f>
      </c>
      <c r="T24" s="58">
        <f>IF(F24&gt;D24,"Er","")</f>
      </c>
      <c r="U24" s="58">
        <f>IF(OR(J24&lt;D24,J24&lt;F24,J24&lt;L24,J24&lt;N24,J24&lt;P24),"Er","")</f>
      </c>
      <c r="V24" s="58">
        <f>IF(OR(L24&gt;J24,L24&lt;P24),"Er","")</f>
      </c>
      <c r="W24" s="58">
        <f>IF(OR(N24&gt;J24,J24-N24&lt;L24-P24),"Er","")</f>
      </c>
      <c r="X24" s="58">
        <f>IF(OR(P24&gt;N24,P24&gt;L24,P24&gt;J24,J24-N24&lt;L24-P24),"Er","")</f>
      </c>
    </row>
    <row r="25" spans="2:24" ht="16.5" thickBot="1">
      <c r="B25" s="286" t="s">
        <v>82</v>
      </c>
      <c r="C25" s="165">
        <v>5</v>
      </c>
      <c r="D25" s="774"/>
      <c r="E25" s="776"/>
      <c r="F25" s="774"/>
      <c r="G25" s="775"/>
      <c r="H25" s="776"/>
      <c r="I25" s="416">
        <v>5</v>
      </c>
      <c r="J25" s="774"/>
      <c r="K25" s="776"/>
      <c r="L25" s="774"/>
      <c r="M25" s="776"/>
      <c r="N25" s="774"/>
      <c r="O25" s="776"/>
      <c r="P25" s="774"/>
      <c r="Q25" s="778"/>
      <c r="S25" s="58">
        <f>IF(OR(D25&gt;J25,D25&lt;F25),"Er","")</f>
      </c>
      <c r="T25" s="58">
        <f>IF(F25&gt;D25,"Er","")</f>
      </c>
      <c r="U25" s="58">
        <f>IF(OR(J25&lt;D25,J25&lt;F25,J25&lt;L25,J25&lt;N25,J25&lt;P25),"Er","")</f>
      </c>
      <c r="V25" s="58">
        <f>IF(OR(L25&gt;J25,L25&lt;P25),"Er","")</f>
      </c>
      <c r="W25" s="58">
        <f>IF(OR(N25&gt;J25,J25-N25&lt;L25-P25),"Er","")</f>
      </c>
      <c r="X25" s="58">
        <f>IF(OR(P25&gt;N25,P25&gt;L25,P25&gt;J25,J25-N25&lt;L25-P25),"Er","")</f>
      </c>
    </row>
  </sheetData>
  <sheetProtection password="C129" sheet="1" objects="1" scenarios="1"/>
  <mergeCells count="87">
    <mergeCell ref="B1:H1"/>
    <mergeCell ref="N25:O25"/>
    <mergeCell ref="P25:Q25"/>
    <mergeCell ref="B3:D3"/>
    <mergeCell ref="E3:F3"/>
    <mergeCell ref="D25:E25"/>
    <mergeCell ref="D22:E22"/>
    <mergeCell ref="F22:H22"/>
    <mergeCell ref="J22:K22"/>
    <mergeCell ref="F25:H25"/>
    <mergeCell ref="J25:K25"/>
    <mergeCell ref="L25:M25"/>
    <mergeCell ref="N23:O23"/>
    <mergeCell ref="J24:K24"/>
    <mergeCell ref="L24:M24"/>
    <mergeCell ref="J23:K23"/>
    <mergeCell ref="P24:Q24"/>
    <mergeCell ref="D23:E23"/>
    <mergeCell ref="F23:H23"/>
    <mergeCell ref="D24:E24"/>
    <mergeCell ref="F24:H24"/>
    <mergeCell ref="P23:Q23"/>
    <mergeCell ref="N24:O24"/>
    <mergeCell ref="L21:M21"/>
    <mergeCell ref="L23:M23"/>
    <mergeCell ref="N21:O21"/>
    <mergeCell ref="P21:Q21"/>
    <mergeCell ref="N22:O22"/>
    <mergeCell ref="P22:Q22"/>
    <mergeCell ref="L22:M22"/>
    <mergeCell ref="O6:Q6"/>
    <mergeCell ref="O7:Q7"/>
    <mergeCell ref="O9:Q9"/>
    <mergeCell ref="L5:Q5"/>
    <mergeCell ref="L6:N6"/>
    <mergeCell ref="L7:N7"/>
    <mergeCell ref="L8:N8"/>
    <mergeCell ref="O8:Q8"/>
    <mergeCell ref="L9:N9"/>
    <mergeCell ref="B5:F6"/>
    <mergeCell ref="B7:F7"/>
    <mergeCell ref="H11:K11"/>
    <mergeCell ref="H7:K7"/>
    <mergeCell ref="G5:G6"/>
    <mergeCell ref="B9:F9"/>
    <mergeCell ref="B10:F10"/>
    <mergeCell ref="B11:F11"/>
    <mergeCell ref="H10:K10"/>
    <mergeCell ref="H5:K6"/>
    <mergeCell ref="H9:K9"/>
    <mergeCell ref="H8:K8"/>
    <mergeCell ref="P15:Q15"/>
    <mergeCell ref="B15:F15"/>
    <mergeCell ref="L20:M20"/>
    <mergeCell ref="L19:M19"/>
    <mergeCell ref="L18:Q18"/>
    <mergeCell ref="P20:Q20"/>
    <mergeCell ref="N20:O20"/>
    <mergeCell ref="L15:M15"/>
    <mergeCell ref="B13:F14"/>
    <mergeCell ref="B17:B19"/>
    <mergeCell ref="F18:H19"/>
    <mergeCell ref="J18:K19"/>
    <mergeCell ref="D21:E21"/>
    <mergeCell ref="C17:C19"/>
    <mergeCell ref="J20:K20"/>
    <mergeCell ref="D20:E20"/>
    <mergeCell ref="F20:H20"/>
    <mergeCell ref="J17:Q17"/>
    <mergeCell ref="H15:K15"/>
    <mergeCell ref="D17:H17"/>
    <mergeCell ref="D18:E19"/>
    <mergeCell ref="I17:I19"/>
    <mergeCell ref="F21:H21"/>
    <mergeCell ref="J21:K21"/>
    <mergeCell ref="H13:K14"/>
    <mergeCell ref="O10:Q10"/>
    <mergeCell ref="L10:N10"/>
    <mergeCell ref="L11:N11"/>
    <mergeCell ref="P14:Q14"/>
    <mergeCell ref="N14:O14"/>
    <mergeCell ref="O11:Q11"/>
    <mergeCell ref="L14:M14"/>
    <mergeCell ref="L13:Q13"/>
    <mergeCell ref="N19:O19"/>
    <mergeCell ref="P19:Q19"/>
    <mergeCell ref="N15:O15"/>
  </mergeCells>
  <dataValidations count="6">
    <dataValidation allowBlank="1" showInputMessage="1" showErrorMessage="1" errorTitle="Lçi nhËp d÷ liÖu" error="ChØ nhËp d÷ liÖu kiÓu sè, kh«ng nhËp ch÷." sqref="D20:Q20 H7:K8 L7:Q7 L8 O8"/>
    <dataValidation type="whole" allowBlank="1" showInputMessage="1" showErrorMessage="1" prompt="Nhập số tương ứng với số trên cột STT điểm trường của sheet Truong." errorTitle="Lỗi nhập dữ liệu" error="Số thứ tự điểm trường không được vượt quá 20 điểm trường." sqref="E3:G3">
      <formula1>1</formula1>
      <formula2>20</formula2>
    </dataValidation>
    <dataValidation type="whole" allowBlank="1" showErrorMessage="1" errorTitle="Lỗi nhập dữ liệu" error="Chỉ nhập số tối đa 200" sqref="H9:Q11">
      <formula1>0</formula1>
      <formula2>200</formula2>
    </dataValidation>
    <dataValidation type="whole" allowBlank="1" showErrorMessage="1" errorTitle="Lỗi nhập dữ liệu" error="Chỉ nhập số tối đa 300" sqref="H15:Q15">
      <formula1>0</formula1>
      <formula2>300</formula2>
    </dataValidation>
    <dataValidation type="whole" allowBlank="1" showErrorMessage="1" errorTitle="Lỗi nhập dữ liệu" error="Chỉ nhập số tối đa 50." sqref="D21:H25">
      <formula1>0</formula1>
      <formula2>50</formula2>
    </dataValidation>
    <dataValidation type="whole" allowBlank="1" showErrorMessage="1" errorTitle="Lỗi nhập dữ liệu" error="Chỉ nhập số tối đa 1000" sqref="J21:Q25">
      <formula1>0</formula1>
      <formula2>1000</formula2>
    </dataValidation>
  </dataValidations>
  <printOptions/>
  <pageMargins left="0.7480314960629921" right="0.2362204724409449" top="0.5118110236220472" bottom="0.5118110236220472" header="0.5118110236220472" footer="0.2362204724409449"/>
  <pageSetup horizontalDpi="600" verticalDpi="600" orientation="portrait" paperSize="9" scale="90" r:id="rId3"/>
  <headerFooter alignWithMargins="0">
    <oddFooter>&amp;L&amp;"Times New Roman,Regular"&amp;10Phiên bản 4.0.1&amp;C&amp;"Times New Roman,Regular"&amp;10Đầu năm&amp;R&amp;"Times New Roman,Regular"&amp;10&amp;A.&amp;P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2014-03-24T04:03:46Z</cp:lastPrinted>
  <dcterms:created xsi:type="dcterms:W3CDTF">2002-10-30T04:02:03Z</dcterms:created>
  <dcterms:modified xsi:type="dcterms:W3CDTF">2014-09-19T04:27:40Z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b2a38be3-e194-44cb-b32c-3af5041a9be2</vt:lpwstr>
  </property>
</Properties>
</file>